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oster" sheetId="1" r:id="rId4"/>
    <sheet state="visible" name="Rank Requirements" sheetId="2" r:id="rId5"/>
    <sheet state="visible" name="Platoon Commendations" sheetId="3" r:id="rId6"/>
    <sheet state="visible" name="Medal Reference Sheet" sheetId="4" r:id="rId7"/>
    <sheet state="visible" name="Cringe Clock" sheetId="5" r:id="rId8"/>
    <sheet state="visible" name="3Hub Key" sheetId="6" r:id="rId9"/>
    <sheet state="visible" name="Billet Icons" sheetId="7" r:id="rId10"/>
  </sheets>
  <definedNames>
    <definedName hidden="1" localSheetId="2" name="_xlnm._FilterDatabase">'Platoon Commendations'!$A$2:$F$100</definedName>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C2">
      <text>
        <t xml:space="preserve">at the time of recieving commendation</t>
      </text>
    </comment>
  </commentList>
</comments>
</file>

<file path=xl/sharedStrings.xml><?xml version="1.0" encoding="utf-8"?>
<sst xmlns="http://schemas.openxmlformats.org/spreadsheetml/2006/main" count="944" uniqueCount="468">
  <si>
    <t>501ST LEGION - AVALANCHE COMPANY - 3RD PLATOON</t>
  </si>
  <si>
    <t>Attendance</t>
  </si>
  <si>
    <t>Billet</t>
  </si>
  <si>
    <t>MOS</t>
  </si>
  <si>
    <t>Name</t>
  </si>
  <si>
    <t>Rank</t>
  </si>
  <si>
    <t>Clone #</t>
  </si>
  <si>
    <t>Grade</t>
  </si>
  <si>
    <t>Service</t>
  </si>
  <si>
    <t>TIB</t>
  </si>
  <si>
    <t>TIG</t>
  </si>
  <si>
    <t>TIS</t>
  </si>
  <si>
    <t>Promo</t>
  </si>
  <si>
    <t>ASLT</t>
  </si>
  <si>
    <t>BALL</t>
  </si>
  <si>
    <t>GREN</t>
  </si>
  <si>
    <t>JUMP</t>
  </si>
  <si>
    <t>MRKS</t>
  </si>
  <si>
    <t>CQS</t>
  </si>
  <si>
    <t>RTO</t>
  </si>
  <si>
    <t>ENGI</t>
  </si>
  <si>
    <t>SUPP</t>
  </si>
  <si>
    <t>ZEUS</t>
  </si>
  <si>
    <t>C-Shops</t>
  </si>
  <si>
    <t>NCOA</t>
  </si>
  <si>
    <t>KIA Ratio</t>
  </si>
  <si>
    <t>Attend%</t>
  </si>
  <si>
    <t>FTX</t>
  </si>
  <si>
    <t>Obana</t>
  </si>
  <si>
    <t>Iraq</t>
  </si>
  <si>
    <t>Molavar</t>
  </si>
  <si>
    <t>WSD</t>
  </si>
  <si>
    <t>Command</t>
  </si>
  <si>
    <t>Freq: 300</t>
  </si>
  <si>
    <t>Platoon Lead</t>
  </si>
  <si>
    <t>Klinger</t>
  </si>
  <si>
    <t>CC</t>
  </si>
  <si>
    <t>MOS/Qual Lead, Aux Mod Team Developer, Tech Support, BLC &amp; SLC Instructor</t>
  </si>
  <si>
    <t>OCS</t>
  </si>
  <si>
    <t>-</t>
  </si>
  <si>
    <t>Platoon S-M</t>
  </si>
  <si>
    <t>Shatter</t>
  </si>
  <si>
    <t>CS-M</t>
  </si>
  <si>
    <t>FOTM Staff, RTO Instructor, Story Writer, Phase White, Aux Mod</t>
  </si>
  <si>
    <t>SMA</t>
  </si>
  <si>
    <t>Platoon RTO</t>
  </si>
  <si>
    <t>TBD</t>
  </si>
  <si>
    <t>Platoon Medic</t>
  </si>
  <si>
    <t>Bones</t>
  </si>
  <si>
    <t>CP+</t>
  </si>
  <si>
    <t>Medic Instructor, Strategic Adivsor</t>
  </si>
  <si>
    <t>ALC</t>
  </si>
  <si>
    <t>Platoon ARC</t>
  </si>
  <si>
    <t>Deytow</t>
  </si>
  <si>
    <t>Medic Instructor, Aux Mod Tester, ALC Instructor</t>
  </si>
  <si>
    <t>Freq: 301</t>
  </si>
  <si>
    <t>Trainings: Sat 7pm</t>
  </si>
  <si>
    <t>Squad Lead</t>
  </si>
  <si>
    <t>Buffalo</t>
  </si>
  <si>
    <t>CS+</t>
  </si>
  <si>
    <t>Lead Zeus, UTC Chief Instructor, BLC &amp; ALC Instructor</t>
  </si>
  <si>
    <t>SLC</t>
  </si>
  <si>
    <t>Jonald</t>
  </si>
  <si>
    <t>CT</t>
  </si>
  <si>
    <t>ARC Trooper</t>
  </si>
  <si>
    <t>Widyen</t>
  </si>
  <si>
    <t>CT++</t>
  </si>
  <si>
    <t>CPS Officer, Medals Staff</t>
  </si>
  <si>
    <t>Alpha TL</t>
  </si>
  <si>
    <t>Mills</t>
  </si>
  <si>
    <t>Roster Clerk, Medals Staff, DMC</t>
  </si>
  <si>
    <t>Alpha Trooper</t>
  </si>
  <si>
    <t>Twisted</t>
  </si>
  <si>
    <t>Alpha Medic</t>
  </si>
  <si>
    <t>Vengeance</t>
  </si>
  <si>
    <t>Bravo TL</t>
  </si>
  <si>
    <t>Bravo Trooper</t>
  </si>
  <si>
    <t>Ivn</t>
  </si>
  <si>
    <t>CLC</t>
  </si>
  <si>
    <t>BLC</t>
  </si>
  <si>
    <t>Dasand</t>
  </si>
  <si>
    <t>Bravo Medic</t>
  </si>
  <si>
    <t>12th Trooper</t>
  </si>
  <si>
    <t>Freq: 302</t>
  </si>
  <si>
    <t>Trainings: Fri 8pm</t>
  </si>
  <si>
    <t>Patriot</t>
  </si>
  <si>
    <t>UTC Instructor, Senior Zeus Operator</t>
  </si>
  <si>
    <t>Carppie</t>
  </si>
  <si>
    <t>CR-C</t>
  </si>
  <si>
    <t>Tgon</t>
  </si>
  <si>
    <t>CT+</t>
  </si>
  <si>
    <t>Tech Support, Assault Instructor, Roster Clerk</t>
  </si>
  <si>
    <t>Noir</t>
  </si>
  <si>
    <t>CP</t>
  </si>
  <si>
    <t>Tech Support, Assault Instructor</t>
  </si>
  <si>
    <t>Cloud</t>
  </si>
  <si>
    <t>Valence</t>
  </si>
  <si>
    <t>Wasp</t>
  </si>
  <si>
    <t>Bevel</t>
  </si>
  <si>
    <t>Phase Blue Squad Lead</t>
  </si>
  <si>
    <t>ILC</t>
  </si>
  <si>
    <t>Failure</t>
  </si>
  <si>
    <t>Fred</t>
  </si>
  <si>
    <t>Whisper</t>
  </si>
  <si>
    <t>Freq: 303</t>
  </si>
  <si>
    <t>Popeye</t>
  </si>
  <si>
    <t>CS</t>
  </si>
  <si>
    <t>Story Writer, ALC Instructor</t>
  </si>
  <si>
    <t>N/A</t>
  </si>
  <si>
    <t>Grogg</t>
  </si>
  <si>
    <t>Chimera</t>
  </si>
  <si>
    <t>Event Managment, Strategic Advisor</t>
  </si>
  <si>
    <t>Solus</t>
  </si>
  <si>
    <t>Blos</t>
  </si>
  <si>
    <t>CM-C</t>
  </si>
  <si>
    <t>Zombo</t>
  </si>
  <si>
    <t>Strategic Advisor</t>
  </si>
  <si>
    <t>Tequila</t>
  </si>
  <si>
    <t>Anders</t>
  </si>
  <si>
    <t>Bigfoot</t>
  </si>
  <si>
    <t>CM-L</t>
  </si>
  <si>
    <t>Story Writer</t>
  </si>
  <si>
    <t xml:space="preserve"> </t>
  </si>
  <si>
    <t>Infantry Ranks</t>
  </si>
  <si>
    <t>Warrant Officers</t>
  </si>
  <si>
    <t>Non Commissioned Officers</t>
  </si>
  <si>
    <t>NCO Command Positions</t>
  </si>
  <si>
    <t>Infantry Officers</t>
  </si>
  <si>
    <t>Medical MOS Ranks</t>
  </si>
  <si>
    <t>RTO MOS Ranks</t>
  </si>
  <si>
    <t>Warden Ranks</t>
  </si>
  <si>
    <t>Pilot Ranks</t>
  </si>
  <si>
    <t>Pilot Officer Ranks</t>
  </si>
  <si>
    <t>Clone Recruit</t>
  </si>
  <si>
    <t>Chief Warrant Officer</t>
  </si>
  <si>
    <t>Clone Corporal</t>
  </si>
  <si>
    <t>Clone Company Sergeant Major</t>
  </si>
  <si>
    <t>Second Lieutenant</t>
  </si>
  <si>
    <t>Clone Medical Cadet</t>
  </si>
  <si>
    <t>Clone Intercommunicator Cadet</t>
  </si>
  <si>
    <t>Petty Officer</t>
  </si>
  <si>
    <t>Flight Cadet</t>
  </si>
  <si>
    <t>Lieutenant Junior Grade</t>
  </si>
  <si>
    <t>CR</t>
  </si>
  <si>
    <t>CW</t>
  </si>
  <si>
    <t>CI-C</t>
  </si>
  <si>
    <t>CX-W</t>
  </si>
  <si>
    <t>CX-C</t>
  </si>
  <si>
    <t>CX-S</t>
  </si>
  <si>
    <t>Addressed as “Recruit”</t>
  </si>
  <si>
    <t>Addressed as “Chief”</t>
  </si>
  <si>
    <t>Addressed as “Corporal”</t>
  </si>
  <si>
    <t>Addressed as “Sergeant Major”</t>
  </si>
  <si>
    <t>Addressed as “LT, or Sir”</t>
  </si>
  <si>
    <t>Addressed by rank</t>
  </si>
  <si>
    <t>Addressed as “RTO, or by Rank”</t>
  </si>
  <si>
    <t>Addressed as “Petty Officer, or Warden”</t>
  </si>
  <si>
    <t>Addressed as “Flight Cadet, or Pilot”</t>
  </si>
  <si>
    <t>Requirements</t>
  </si>
  <si>
    <t>Acceptance into the unit</t>
  </si>
  <si>
    <r>
      <rPr>
        <rFont val="&quot;Times New Roman&quot;"/>
        <color theme="1"/>
        <sz val="12.0"/>
      </rPr>
      <t>TiG of 2 Months as Trooper (</t>
    </r>
    <r>
      <rPr>
        <rFont val="&quot;Times New Roman&quot;"/>
        <color theme="1"/>
        <sz val="12.0"/>
      </rPr>
      <t>61 days</t>
    </r>
    <r>
      <rPr>
        <rFont val="&quot;Times New Roman&quot;"/>
        <color theme="1"/>
        <sz val="12.0"/>
      </rPr>
      <t>)</t>
    </r>
  </si>
  <si>
    <t>TiG of 2 Months as Senior Trooper (61 days)</t>
  </si>
  <si>
    <t>Billeted for 4 Months as Company Staff                              (122 days)</t>
  </si>
  <si>
    <r>
      <rPr>
        <rFont val="&quot;Times New Roman&quot;"/>
        <color theme="1"/>
        <sz val="12.0"/>
      </rPr>
      <t xml:space="preserve">TiG of 6 Months as Sergeant </t>
    </r>
    <r>
      <rPr>
        <rFont val="&quot;Times New Roman&quot;"/>
        <color theme="1"/>
        <sz val="12.0"/>
      </rPr>
      <t>or higher</t>
    </r>
    <r>
      <rPr>
        <rFont val="&quot;Times New Roman&quot;"/>
        <color theme="1"/>
        <sz val="12.0"/>
      </rPr>
      <t xml:space="preserve"> (182 days)</t>
    </r>
  </si>
  <si>
    <t>Completed Basic Medical Training</t>
  </si>
  <si>
    <t>Completed Basic RTO Training</t>
  </si>
  <si>
    <t>Completed Warden Training</t>
  </si>
  <si>
    <t>Completed ITA</t>
  </si>
  <si>
    <t>TiG of 170 days as Flight Officer</t>
  </si>
  <si>
    <t>Billeted in Dedicated C-Shop</t>
  </si>
  <si>
    <r>
      <rPr>
        <rFont val="&quot;Times New Roman&quot;"/>
        <color theme="1"/>
        <sz val="12.0"/>
      </rPr>
      <t>Billeted for 2 Months as a Team Leader/Squad Leader (</t>
    </r>
    <r>
      <rPr>
        <rFont val="&quot;Times New Roman&quot;"/>
        <color theme="1"/>
        <sz val="12.0"/>
      </rPr>
      <t>61 days</t>
    </r>
    <r>
      <rPr>
        <rFont val="&quot;Times New Roman&quot;"/>
        <color theme="1"/>
        <sz val="12.0"/>
      </rPr>
      <t>)</t>
    </r>
  </si>
  <si>
    <t>TiG requirements are waived for CW-O billeted in C-Shop CO/XO billet</t>
  </si>
  <si>
    <t>Obtain 2 shadows from medics (CM+)</t>
  </si>
  <si>
    <t>Billeted in Squad RTO Billet</t>
  </si>
  <si>
    <r>
      <rPr>
        <rFont val="&quot;Times New Roman&quot;"/>
        <color theme="1"/>
        <sz val="12.0"/>
      </rPr>
      <t xml:space="preserve"> Complete</t>
    </r>
    <r>
      <rPr>
        <rFont val="&quot;Times New Roman&quot;"/>
        <color theme="1"/>
        <sz val="12.0"/>
      </rPr>
      <t>d Basic and Advanced Leadership Course (BLC &amp; ALC)</t>
    </r>
  </si>
  <si>
    <t>Billeted for 4 Months as Platoon Commander/Company XO (122 days)</t>
  </si>
  <si>
    <t>Minimum Rank: Cadet</t>
  </si>
  <si>
    <t>(requires RTO qualified and zeus permit)</t>
  </si>
  <si>
    <t>Completion of OCS</t>
  </si>
  <si>
    <t>Clone Recruit Cadet</t>
  </si>
  <si>
    <t>Chief Warrant Officer One</t>
  </si>
  <si>
    <t>Clone Senior Corporal</t>
  </si>
  <si>
    <t>Clone Battalion Command Sergeant Major</t>
  </si>
  <si>
    <t>First Lieutenant</t>
  </si>
  <si>
    <t>Clone Medic</t>
  </si>
  <si>
    <t>Clone Intercommunicator</t>
  </si>
  <si>
    <t>Senior Petty Officer</t>
  </si>
  <si>
    <t>Senior Flight Cadet</t>
  </si>
  <si>
    <t>CW-T</t>
  </si>
  <si>
    <t>CM</t>
  </si>
  <si>
    <t>CI</t>
  </si>
  <si>
    <t>CX</t>
  </si>
  <si>
    <t>Addressed as “Cadet”</t>
  </si>
  <si>
    <t>Addressed as “Senior Petty Officer, or Warden”</t>
  </si>
  <si>
    <t>Graduation from Basic Combat Training (BCT)</t>
  </si>
  <si>
    <t>TiG of 3 Months as Warrant Officer (91 days)</t>
  </si>
  <si>
    <t>TiG of 5 Months as Corporal (152 days)</t>
  </si>
  <si>
    <t>Billeted for 4 Months as Battalion Staff (122 days)</t>
  </si>
  <si>
    <t>TiG of 8 Months as Second Lieutenant (243 days)</t>
  </si>
  <si>
    <r>
      <rPr>
        <rFont val="&quot;Times New Roman&quot;"/>
        <color theme="1"/>
        <sz val="12.0"/>
      </rPr>
      <t>TiG of 2 months as Medical Cadet (</t>
    </r>
    <r>
      <rPr>
        <rFont val="&quot;Times New Roman&quot;"/>
        <color theme="1"/>
        <sz val="12.0"/>
      </rPr>
      <t>61 days</t>
    </r>
    <r>
      <rPr>
        <rFont val="&quot;Times New Roman&quot;"/>
        <color theme="1"/>
        <sz val="12.0"/>
      </rPr>
      <t>)</t>
    </r>
  </si>
  <si>
    <t>Completed Advanced RTO Training</t>
  </si>
  <si>
    <t>TiG of 3 Months as Petty Officer (91 days)</t>
  </si>
  <si>
    <t>TiG of 2 Months as Flight Cadet (61 days)</t>
  </si>
  <si>
    <t>TiG of 200 days as Lieutenant Junior Grade</t>
  </si>
  <si>
    <t>Shown outstanding dedication to the Unit</t>
  </si>
  <si>
    <t>Attended 10 official operations as a Medic</t>
  </si>
  <si>
    <t>Participated in 15 official operations as a Squad RTO</t>
  </si>
  <si>
    <t>Assisted or attended 4 medical training</t>
  </si>
  <si>
    <t>Minimum Rank: Trooper</t>
  </si>
  <si>
    <t>Clone Trooper</t>
  </si>
  <si>
    <t>Chief Warrant Officer Two</t>
  </si>
  <si>
    <t>Clone Sergeant</t>
  </si>
  <si>
    <t>Clone Battalion Medical Sergeant Major</t>
  </si>
  <si>
    <t>Captain</t>
  </si>
  <si>
    <t>Clone Medical Technician</t>
  </si>
  <si>
    <t>Clone Intercommunicator Technician</t>
  </si>
  <si>
    <t>Veteran Petty Officer</t>
  </si>
  <si>
    <t>Flight Ensign</t>
  </si>
  <si>
    <t>CW-P</t>
  </si>
  <si>
    <t>CM-O</t>
  </si>
  <si>
    <t>CM-T</t>
  </si>
  <si>
    <t>CI-T</t>
  </si>
  <si>
    <t>CX-X</t>
  </si>
  <si>
    <t>Addressed as “Trooper”</t>
  </si>
  <si>
    <t>Addressed as “Sergeant”</t>
  </si>
  <si>
    <t>Addressed as “Captain, or Sir”</t>
  </si>
  <si>
    <t>Addressed as “Veteran Petty Officer, or Warden”</t>
  </si>
  <si>
    <t>Addressed as “Ensign, or Pilot”</t>
  </si>
  <si>
    <t>TiG of 1 Month as Cadet (30 days)</t>
  </si>
  <si>
    <t>TiG of 4 Months as Chief Warrant Officer One (122 days)</t>
  </si>
  <si>
    <t>TiG of 3 Months as Corporal (91 days)</t>
  </si>
  <si>
    <r>
      <rPr>
        <rFont val="&quot;Times New Roman&quot;"/>
        <color theme="1"/>
        <sz val="12.0"/>
      </rPr>
      <t xml:space="preserve">Billeted for 4 Months as </t>
    </r>
    <r>
      <rPr>
        <rFont val="&quot;Times New Roman&quot;"/>
        <color theme="1"/>
        <sz val="12.0"/>
      </rPr>
      <t>Battalion Medic</t>
    </r>
    <r>
      <rPr>
        <rFont val="&quot;Times New Roman&quot;"/>
        <color theme="1"/>
        <sz val="12.0"/>
      </rPr>
      <t xml:space="preserve"> (122 days)</t>
    </r>
  </si>
  <si>
    <t>TiG of 8 Months as First Lieutenant (243 days)</t>
  </si>
  <si>
    <r>
      <rPr>
        <rFont val="&quot;Times New Roman&quot;"/>
        <color theme="1"/>
        <sz val="12.0"/>
      </rPr>
      <t>TiG of 6 months as Medic (</t>
    </r>
    <r>
      <rPr>
        <rFont val="&quot;Times New Roman&quot;"/>
        <color theme="1"/>
        <sz val="12.0"/>
      </rPr>
      <t>183 days</t>
    </r>
    <r>
      <rPr>
        <rFont val="&quot;Times New Roman&quot;"/>
        <color theme="1"/>
        <sz val="12.0"/>
      </rPr>
      <t>)</t>
    </r>
  </si>
  <si>
    <t>Participated in 30 official operations as a Squad RTO</t>
  </si>
  <si>
    <t>TiG of 4 Months as Senior Petty Officer (122 days)</t>
  </si>
  <si>
    <t>TiG of 80 days as Senior Flight Cadet</t>
  </si>
  <si>
    <t>Graduation from Upsilon Training Company (UTC)</t>
  </si>
  <si>
    <t>Billeted for 2 Months in relative Squad Leader/Staff (61 days)</t>
  </si>
  <si>
    <t>Completed Sergeant-Major’s Academy (SMA)</t>
  </si>
  <si>
    <t>Billeted for 4 Months as Company Commander/Battalion XO (122 days)</t>
  </si>
  <si>
    <t>Attended 30 official operations as a Medic</t>
  </si>
  <si>
    <t>Assisted in 12 RTO trainings or is a Full RTO Instructor</t>
  </si>
  <si>
    <t>Completed Senior Leadership Course (SLC)</t>
  </si>
  <si>
    <t>Approved by Battalion HQ</t>
  </si>
  <si>
    <t>Assisted in 12 medical training</t>
  </si>
  <si>
    <t>Clone Senior Trooper</t>
  </si>
  <si>
    <t>Chief Warrant Officer Three</t>
  </si>
  <si>
    <t>Clone Senior Sergeant</t>
  </si>
  <si>
    <t>Clone Battalion Radio Sergeant Major</t>
  </si>
  <si>
    <t>Major</t>
  </si>
  <si>
    <t>Clone Medical Corporal</t>
  </si>
  <si>
    <t>Clone Intercommunicator Corporal</t>
  </si>
  <si>
    <t>Chief Petty Officer</t>
  </si>
  <si>
    <t>Senior Flight Ensign</t>
  </si>
  <si>
    <t>CW-S</t>
  </si>
  <si>
    <t>CI-O</t>
  </si>
  <si>
    <t>BC</t>
  </si>
  <si>
    <t>CM-P</t>
  </si>
  <si>
    <t>CI-P</t>
  </si>
  <si>
    <t>Addressed as “Major, or Sir”</t>
  </si>
  <si>
    <t>Addressed as “RTO, or Corporal”</t>
  </si>
  <si>
    <t>Addressed as “Chief Petty Officer, or Warden”</t>
  </si>
  <si>
    <t>TiG of 4 Months as Trooper (122 days)</t>
  </si>
  <si>
    <t>TiG of 4 Months as Chief Warrant Officer Two (122 days)</t>
  </si>
  <si>
    <t>TiG of 6 Months as Sergeant (182 days)</t>
  </si>
  <si>
    <r>
      <rPr>
        <rFont val="&quot;Times New Roman&quot;"/>
        <color theme="1"/>
        <sz val="12.0"/>
      </rPr>
      <t xml:space="preserve">Billeted for 4 Months as </t>
    </r>
    <r>
      <rPr>
        <rFont val="&quot;Times New Roman&quot;"/>
        <color theme="1"/>
        <sz val="12.0"/>
      </rPr>
      <t>Battalion RT</t>
    </r>
    <r>
      <rPr>
        <rFont val="&quot;Times New Roman&quot;"/>
        <color theme="1"/>
        <sz val="12.0"/>
      </rPr>
      <t xml:space="preserve"> (122 days)</t>
    </r>
  </si>
  <si>
    <t>TiG of 24 Months as Captain (730 days)</t>
  </si>
  <si>
    <r>
      <rPr>
        <rFont val="&quot;Times New Roman&quot;"/>
        <color theme="1"/>
        <sz val="12.0"/>
      </rPr>
      <t>Billeted for 2 months as Platoon Medic (</t>
    </r>
    <r>
      <rPr>
        <rFont val="&quot;Times New Roman&quot;"/>
        <color theme="1"/>
        <sz val="12.0"/>
      </rPr>
      <t>61 days</t>
    </r>
    <r>
      <rPr>
        <rFont val="&quot;Times New Roman&quot;"/>
        <color theme="1"/>
        <sz val="12.0"/>
      </rPr>
      <t>)</t>
    </r>
  </si>
  <si>
    <r>
      <rPr>
        <rFont val="&quot;Times New Roman&quot;"/>
        <color theme="1"/>
        <sz val="12.0"/>
      </rPr>
      <t>Billeted for 2 months as Platoon RTO (</t>
    </r>
    <r>
      <rPr>
        <rFont val="&quot;Times New Roman&quot;"/>
        <color theme="1"/>
        <sz val="12.0"/>
      </rPr>
      <t>61 days</t>
    </r>
    <r>
      <rPr>
        <rFont val="&quot;Times New Roman&quot;"/>
        <color theme="1"/>
        <sz val="12.0"/>
      </rPr>
      <t>)</t>
    </r>
  </si>
  <si>
    <t>TiG of 2 Months as Veteran Petty Officer (61 days)</t>
  </si>
  <si>
    <t>TiG of 100 days as Flight Ensign</t>
  </si>
  <si>
    <r>
      <rPr>
        <rFont val="&quot;Times New Roman&quot;"/>
        <color theme="1"/>
        <sz val="12.0"/>
      </rPr>
      <t xml:space="preserve">Shown dedication to the </t>
    </r>
    <r>
      <rPr>
        <rFont val="&quot;Times New Roman&quot;"/>
        <color theme="1"/>
        <sz val="12.0"/>
      </rPr>
      <t>Unit</t>
    </r>
  </si>
  <si>
    <t>Billeted For 3 Months as Dedicated C-Shop Leadership (91 days)</t>
  </si>
  <si>
    <t>Approval from all Battalion officers</t>
  </si>
  <si>
    <t>Shadowed by Company Medic</t>
  </si>
  <si>
    <t>Completed Platoon RTO Course</t>
  </si>
  <si>
    <t>Completed Basic and Advanced Leadership Course(BLC &amp; ALC)</t>
  </si>
  <si>
    <t>Clone Veteran Trooper</t>
  </si>
  <si>
    <t>Chief Warrant Officer Four</t>
  </si>
  <si>
    <t>Clone Sergeant Major</t>
  </si>
  <si>
    <t>Clone Medical Sergeant</t>
  </si>
  <si>
    <t>Clone Intercommunicator Sergeant</t>
  </si>
  <si>
    <t xml:space="preserve"> Master Chief Petty Officer</t>
  </si>
  <si>
    <t>Master Aviator</t>
  </si>
  <si>
    <t>CW-M</t>
  </si>
  <si>
    <t>CM-S</t>
  </si>
  <si>
    <t>CI-S</t>
  </si>
  <si>
    <t>CX-M</t>
  </si>
  <si>
    <t>Addressed as “RTO, or Sergeant”</t>
  </si>
  <si>
    <t>Addressed as “Master Chief Petty Officer, or Warden”</t>
  </si>
  <si>
    <t>Addressed as “Aviator, or Pilot”</t>
  </si>
  <si>
    <t>TiG of 8 Months as Senior Trooper (243 days)</t>
  </si>
  <si>
    <t>TiG of 5 Months Chief Warrant Officer Three (152 days)</t>
  </si>
  <si>
    <t>Billeted for 4 Months as Platoon Sergeant (122 days)</t>
  </si>
  <si>
    <t>TiG of 4 months as Medical Corporal (122 days)</t>
  </si>
  <si>
    <t>TiG of 4 months as Intercommunciator Corporal (122 days)</t>
  </si>
  <si>
    <t>TiG of 2 Months as Chief Petty Officer (61 days)</t>
  </si>
  <si>
    <t>TiG of 8 Months as Senior Flight Ensign (250 days)</t>
  </si>
  <si>
    <t>Billeted For 4 Months as Dedicated C-Shop Leadership (122 days)</t>
  </si>
  <si>
    <t>Shown outstanding dedication to the 501st</t>
  </si>
  <si>
    <t>Billeted for 6 months as Company Medic (183 days)</t>
  </si>
  <si>
    <t>Billeted for 4 months as Company RTO (122 days)</t>
  </si>
  <si>
    <t>Chief Warrant Officer Five</t>
  </si>
  <si>
    <t>Flight Officer</t>
  </si>
  <si>
    <t>CW-O</t>
  </si>
  <si>
    <t>CX-P</t>
  </si>
  <si>
    <t>Addressed as “Flight Officer, or Pilot”</t>
  </si>
  <si>
    <t>TiG of 6 Months Chief Warrant Officer Four (183 days)</t>
  </si>
  <si>
    <t>TiG of 140 days as Senior Flight Ensign</t>
  </si>
  <si>
    <t>Billeted for 4 Months as Company Adjutant or C-Shop Command (122 days)</t>
  </si>
  <si>
    <t>If trying to become an officer, the candidate will be required to complete audited versions of BLC/ALC/SLC for C-Shop CO/XO</t>
  </si>
  <si>
    <t>Avalanche 3 Commendation Wall</t>
  </si>
  <si>
    <t>Avalanche 3 Hall of Fame</t>
  </si>
  <si>
    <t>Planetary Ribbons</t>
  </si>
  <si>
    <t>Birth Number</t>
  </si>
  <si>
    <t>Squad</t>
  </si>
  <si>
    <t>Award</t>
  </si>
  <si>
    <t>Date Awarded</t>
  </si>
  <si>
    <t>Destination</t>
  </si>
  <si>
    <t>Planet</t>
  </si>
  <si>
    <t>Ribbon</t>
  </si>
  <si>
    <t>Trooper</t>
  </si>
  <si>
    <t>Bjorn</t>
  </si>
  <si>
    <t>2nd Lieutenant</t>
  </si>
  <si>
    <t>Cyclone Company Commander</t>
  </si>
  <si>
    <t>Molavar - 2024</t>
  </si>
  <si>
    <t>Sr. Sergeant</t>
  </si>
  <si>
    <t>Del</t>
  </si>
  <si>
    <t>Sergeant</t>
  </si>
  <si>
    <t>Cyclone 2-7</t>
  </si>
  <si>
    <t>Mogar</t>
  </si>
  <si>
    <t>Vet. Trooper</t>
  </si>
  <si>
    <t>Guide</t>
  </si>
  <si>
    <t>Avalanche Adjutant</t>
  </si>
  <si>
    <t>Sr. Corporal</t>
  </si>
  <si>
    <t>Twine</t>
  </si>
  <si>
    <t>Sergeant-Major</t>
  </si>
  <si>
    <t>Avalanche Company NCOIC</t>
  </si>
  <si>
    <t>Versa</t>
  </si>
  <si>
    <t>Retired</t>
  </si>
  <si>
    <t>Rythian</t>
  </si>
  <si>
    <t>Storm</t>
  </si>
  <si>
    <t>Corporal</t>
  </si>
  <si>
    <t>Platoon</t>
  </si>
  <si>
    <t>Radar</t>
  </si>
  <si>
    <t>Cyclone 2-3 SL</t>
  </si>
  <si>
    <t>Husky</t>
  </si>
  <si>
    <t>Razor</t>
  </si>
  <si>
    <t>Singed</t>
  </si>
  <si>
    <t>Uncle</t>
  </si>
  <si>
    <t xml:space="preserve">Sergeant </t>
  </si>
  <si>
    <t>Left Unit</t>
  </si>
  <si>
    <t>Salvatore</t>
  </si>
  <si>
    <t>Carbon</t>
  </si>
  <si>
    <t xml:space="preserve">Ghilly </t>
  </si>
  <si>
    <t>Nico</t>
  </si>
  <si>
    <t>Zeta 1-2</t>
  </si>
  <si>
    <t>Sr. Trooper</t>
  </si>
  <si>
    <t>Teacup</t>
  </si>
  <si>
    <t>Inactive Reserves</t>
  </si>
  <si>
    <t>Target</t>
  </si>
  <si>
    <t>Athely</t>
  </si>
  <si>
    <t>Snr. Trooper</t>
  </si>
  <si>
    <t>Avalanche 2-1 ARC</t>
  </si>
  <si>
    <t>Talker</t>
  </si>
  <si>
    <t>Lance Corporal</t>
  </si>
  <si>
    <t>Acklay</t>
  </si>
  <si>
    <t>Became a Purge Trooper</t>
  </si>
  <si>
    <t>Taka</t>
  </si>
  <si>
    <t>Nightingale</t>
  </si>
  <si>
    <t>Zeta 1-4</t>
  </si>
  <si>
    <t>Scramz</t>
  </si>
  <si>
    <t>Judge</t>
  </si>
  <si>
    <t>Tal</t>
  </si>
  <si>
    <t>Banshee ARC Reserves</t>
  </si>
  <si>
    <t>Bridger</t>
  </si>
  <si>
    <t>1st Lieutenant</t>
  </si>
  <si>
    <t>Cyclone 5 (Company XO)</t>
  </si>
  <si>
    <t>Hegener</t>
  </si>
  <si>
    <t>Bark</t>
  </si>
  <si>
    <t>Avalanche 6-Milk</t>
  </si>
  <si>
    <t>Chan</t>
  </si>
  <si>
    <t>Scramz (Marilynn)</t>
  </si>
  <si>
    <t>Bemount</t>
  </si>
  <si>
    <t>Cyclone 3-2 Squad Lead</t>
  </si>
  <si>
    <t>Coyote</t>
  </si>
  <si>
    <t>Tim</t>
  </si>
  <si>
    <t>Left Platoon for internship o7</t>
  </si>
  <si>
    <t>Rockstar</t>
  </si>
  <si>
    <t>Infamous</t>
  </si>
  <si>
    <t>Acklay Platoon ARC</t>
  </si>
  <si>
    <t>Platoon Awards</t>
  </si>
  <si>
    <t>General Awards</t>
  </si>
  <si>
    <t>MOS Awards</t>
  </si>
  <si>
    <t>Razor Awards</t>
  </si>
  <si>
    <t>Battalion Awards</t>
  </si>
  <si>
    <t>Campaign Awards</t>
  </si>
  <si>
    <t>Battalion level awards need approval from Hailstorm, advisement from the council is considered.</t>
  </si>
  <si>
    <t>Iron Raider Competition Award</t>
  </si>
  <si>
    <t>Honor Graduate</t>
  </si>
  <si>
    <t>Medical Meritorious Service</t>
  </si>
  <si>
    <t>Aviation Good Conduct</t>
  </si>
  <si>
    <t>Bronze Crescent Ribbon</t>
  </si>
  <si>
    <t>Sector Medal</t>
  </si>
  <si>
    <t>Win the Annual Iron Raider Competition</t>
  </si>
  <si>
    <t>Selected as an Honor Graduate in a UTC class.</t>
  </si>
  <si>
    <t>Awarded to those who have shown their skills and dedication to medical.</t>
  </si>
  <si>
    <t>Awarded to those in aviation who have shown a good attitude and have set an example for the people around them. Less than 3 DA’s. Subject for interpretation.</t>
  </si>
  <si>
    <t>Awarded to members of the unit who have proven their valor and courage in the field. When awarded Trooper can add "Jaig Eyes" to personal helmet</t>
  </si>
  <si>
    <t>Awarded to a platoon/detachment for their outstanding performance in a sector.</t>
  </si>
  <si>
    <t>Most Killed Trooper Award</t>
  </si>
  <si>
    <t>Infantry Good Conduct</t>
  </si>
  <si>
    <t>Radio Meritorious Service</t>
  </si>
  <si>
    <t>Aviation Combat Action</t>
  </si>
  <si>
    <t>Silver Crescent Ribbon</t>
  </si>
  <si>
    <t>Planet Medal</t>
  </si>
  <si>
    <t>Be the most the killed member of Avalanche 3rd Platoon (According to the Platoon Hub)</t>
  </si>
  <si>
    <t xml:space="preserve">Awarded to those who have shown a good attitude and have set an example for others. Less than 3 DAs. Subject for interpretation. </t>
  </si>
  <si>
    <t>Awarded to those who have shown their skills and dedication to the long-range.</t>
  </si>
  <si>
    <t xml:space="preserve">Awarded to those in aviation who have proven themselves more than capable in eliminating threats quickly and efficiently. </t>
  </si>
  <si>
    <t>Awarded to members of the unit whose valor and courage go above and beyond what is required of them. When awarded Trooper can add "Jaig Eyes" to personal helmet</t>
  </si>
  <si>
    <t>Awarded to a squad/section throughout the 501st for their outstanding performance on a planet</t>
  </si>
  <si>
    <t>Top Droid Killer Award</t>
  </si>
  <si>
    <t>Infantry Combat Action</t>
  </si>
  <si>
    <t>Aviation Distinguished Cross</t>
  </si>
  <si>
    <t>Gold Crescent Ribbon</t>
  </si>
  <si>
    <t>ARWORK PENDING</t>
  </si>
  <si>
    <t>Be the trooper with the most the kills at the end of the year as member of Avalanche 3rd Platoon (Must provide evidence)</t>
  </si>
  <si>
    <t>Awarded to members of the unit who have shown themselves to be capable in the field of battle.</t>
  </si>
  <si>
    <t xml:space="preserve">Awarded to those in aviation who have distinguished themselves in all aspects above the rest.  </t>
  </si>
  <si>
    <t>Awarded to the most courageous, elite, meritorious members of the unit and have done what others might see as impossible. When awarded Trooper can add "Jaig Eyes" to personal helmet</t>
  </si>
  <si>
    <t>Infantry Distinguished Cross</t>
  </si>
  <si>
    <t>501st Dedication Award</t>
  </si>
  <si>
    <t xml:space="preserve">Awarded to those slotted in infantry who have distinguished themselves in all aspects above the rest. </t>
  </si>
  <si>
    <t xml:space="preserve">Awarded to those who have dedicated high amounts of time and effort into the unit, both in and out of the game, and is the highest non-combat medal you could receive. </t>
  </si>
  <si>
    <t>NCO Development Ribbon</t>
  </si>
  <si>
    <t>C-Shop Service Ribbon</t>
  </si>
  <si>
    <t xml:space="preserve">Awarded to NCO’s who have shown immense improvement and have worked hard to get to their position.  </t>
  </si>
  <si>
    <t xml:space="preserve">Awarded to members who have given lots of time, energy, and effort into their respective C-Shop and have made it better as a result. </t>
  </si>
  <si>
    <t xml:space="preserve">Substantial C-Shop Service Ribbon			</t>
  </si>
  <si>
    <t>Awarded to members who have gone above and beyond in their respective C-Shops. Taking their C-Shop to the next level.</t>
  </si>
  <si>
    <t>Legion of Merit</t>
  </si>
  <si>
    <t xml:space="preserve">Awarded to members of the 501st, before the Hero’s Cross, that they have gone above and beyond for others in this unit, making sure the unit is a place for everyone, and for exceptional conduct and performance. </t>
  </si>
  <si>
    <t>Hero's Cross</t>
  </si>
  <si>
    <t>Awarded to members of the 501st who are some of the best the 501st has to offer, who have gone more than above and beyond in their dedication to the unit and are capable of tackling any problem they come across, and for incredible dedication, meritorious conduct, in all areas, including combat and non-combat.</t>
  </si>
  <si>
    <t>Days Without Cringe</t>
  </si>
  <si>
    <t>Excused Absence, E.G LOA</t>
  </si>
  <si>
    <t>Does not count towards attendence of OPs</t>
  </si>
  <si>
    <t>X</t>
  </si>
  <si>
    <t>Unexcused Absence, E.G with family</t>
  </si>
  <si>
    <t>Counts towards Attendence</t>
  </si>
  <si>
    <t>Numbers in Attendance</t>
  </si>
  <si>
    <t>How many deaths that person had</t>
  </si>
  <si>
    <t>Quals</t>
  </si>
  <si>
    <t>Has not earned this qual</t>
  </si>
  <si>
    <t>Basic Qual or full depending on what type</t>
  </si>
  <si>
    <t>Advanced in that qual, e.g Ramer, RTO Qualified, or Zeus Qualified, Phase Gold</t>
  </si>
  <si>
    <t>Qual Instructor/Cadre or Zeus Operator</t>
  </si>
  <si>
    <t>Advanced Quals</t>
  </si>
  <si>
    <t>Ramer, Zeus Qual-Operator, RTO Qual, DC-15X, RGL-6, Z1000</t>
  </si>
  <si>
    <t>Basic Quals</t>
  </si>
  <si>
    <t>Grenadier, Assault, Marksman, Support, RTO Basic, Zeus Permit, Ball Gunner, CQS, Combat Engineer</t>
  </si>
  <si>
    <t>Assault</t>
  </si>
  <si>
    <t>Support</t>
  </si>
  <si>
    <t>Grenadier</t>
  </si>
  <si>
    <t>Medic</t>
  </si>
  <si>
    <t>Marksman</t>
  </si>
</sst>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mm&quot;/&quot;dd&quot;/&quot;yy"/>
    <numFmt numFmtId="165" formatCode="m/d/yy"/>
    <numFmt numFmtId="166" formatCode="m-d"/>
    <numFmt numFmtId="167" formatCode="m&quot;/&quot;d&quot;/&quot;yy"/>
    <numFmt numFmtId="168" formatCode="mm/dd/yy"/>
  </numFmts>
  <fonts count="48">
    <font>
      <sz val="10.0"/>
      <color rgb="FF000000"/>
      <name val="Arial"/>
      <scheme val="minor"/>
    </font>
    <font>
      <b/>
      <sz val="10.0"/>
      <color rgb="FFFFFFFF"/>
      <name val="Arial"/>
    </font>
    <font>
      <sz val="24.0"/>
      <color rgb="FFFFFFFF"/>
      <name val="Black Ops One"/>
    </font>
    <font>
      <b/>
      <sz val="10.0"/>
      <color rgb="FFFFFFFF"/>
      <name val="Roboto"/>
    </font>
    <font>
      <b/>
      <sz val="9.0"/>
      <color rgb="FFFFFFFF"/>
      <name val="Roboto"/>
    </font>
    <font>
      <b/>
      <sz val="9.0"/>
      <color rgb="FFFFFFFF"/>
      <name val="Roboto Mono"/>
    </font>
    <font>
      <b/>
      <sz val="8.0"/>
      <color rgb="FFFFFFFF"/>
      <name val="Roboto Mono"/>
    </font>
    <font>
      <b/>
      <sz val="10.0"/>
      <color rgb="FFB00000"/>
      <name val="Roboto"/>
    </font>
    <font>
      <b/>
      <sz val="10.0"/>
      <color rgb="FF000000"/>
      <name val="Roboto"/>
    </font>
    <font>
      <b/>
      <sz val="10.0"/>
      <color rgb="FFB00000"/>
      <name val="Roboto Mono"/>
    </font>
    <font>
      <b/>
      <sz val="9.0"/>
      <color rgb="FF000000"/>
      <name val="Roboto Mono"/>
    </font>
    <font>
      <b/>
      <sz val="10.0"/>
      <color theme="1"/>
      <name val="Roboto"/>
    </font>
    <font>
      <b/>
      <sz val="10.0"/>
      <color theme="1"/>
      <name val="Roboto Mono"/>
    </font>
    <font>
      <b/>
      <color theme="1"/>
      <name val="Roboto"/>
    </font>
    <font>
      <color rgb="FF000000"/>
      <name val="Arial"/>
    </font>
    <font>
      <b/>
      <color rgb="FF000000"/>
      <name val="Roboto"/>
    </font>
    <font>
      <b/>
      <sz val="10.0"/>
      <color rgb="FF000000"/>
      <name val="Roboto Mono"/>
    </font>
    <font>
      <b/>
      <u/>
      <sz val="10.0"/>
      <color theme="1"/>
      <name val="Roboto"/>
    </font>
    <font>
      <b/>
      <color rgb="FF000000"/>
      <name val="Roboto Mono"/>
    </font>
    <font>
      <color theme="1"/>
      <name val="Arial"/>
      <scheme val="minor"/>
    </font>
    <font>
      <b/>
      <u/>
      <sz val="10.0"/>
      <color theme="1"/>
      <name val="Roboto"/>
    </font>
    <font>
      <b/>
      <u/>
      <sz val="10.0"/>
      <color theme="1"/>
      <name val="Roboto"/>
    </font>
    <font>
      <color theme="1"/>
      <name val="Arial"/>
    </font>
    <font>
      <b/>
      <sz val="18.0"/>
      <color rgb="FFFFFFFF"/>
      <name val="&quot;Times New Roman&quot;"/>
    </font>
    <font>
      <b/>
      <sz val="12.0"/>
      <color rgb="FFFFFFFF"/>
      <name val="&quot;Times New Roman&quot;"/>
    </font>
    <font>
      <b/>
      <sz val="12.0"/>
      <color theme="1"/>
      <name val="&quot;Times New Roman&quot;"/>
    </font>
    <font/>
    <font>
      <i/>
      <sz val="9.0"/>
      <color theme="1"/>
      <name val="&quot;Times New Roman&quot;"/>
    </font>
    <font>
      <b/>
      <u/>
      <sz val="12.0"/>
      <color theme="1"/>
      <name val="&quot;Times New Roman&quot;"/>
    </font>
    <font>
      <b/>
      <u/>
      <sz val="12.0"/>
      <color theme="1"/>
      <name val="&quot;Times New Roman&quot;"/>
    </font>
    <font>
      <b/>
      <u/>
      <sz val="12.0"/>
      <color theme="1"/>
      <name val="&quot;Times New Roman&quot;"/>
    </font>
    <font>
      <sz val="12.0"/>
      <color theme="1"/>
      <name val="&quot;Times New Roman&quot;"/>
    </font>
    <font>
      <color theme="1"/>
      <name val="&quot;Times New Roman&quot;"/>
    </font>
    <font>
      <b/>
      <u/>
      <sz val="12.0"/>
      <color theme="1"/>
      <name val="&quot;Times New Roman&quot;"/>
    </font>
    <font>
      <b/>
      <u/>
      <sz val="12.0"/>
      <color theme="1"/>
      <name val="&quot;Times New Roman&quot;"/>
    </font>
    <font>
      <sz val="24.0"/>
      <color theme="1"/>
      <name val="Black Ops One"/>
    </font>
    <font>
      <b/>
      <u/>
      <color theme="1"/>
      <name val="Arial"/>
      <scheme val="minor"/>
    </font>
    <font>
      <b/>
      <u/>
      <color theme="1"/>
      <name val="Arial"/>
      <scheme val="minor"/>
    </font>
    <font>
      <sz val="12.0"/>
      <color rgb="FF000000"/>
      <name val="&quot;Times New Roman&quot;"/>
    </font>
    <font>
      <sz val="7.0"/>
      <color rgb="FFFFFFFF"/>
      <name val="Times New Roman"/>
    </font>
    <font>
      <b/>
      <u/>
      <sz val="12.0"/>
      <color theme="1"/>
      <name val="&quot;Times New Roman&quot;"/>
    </font>
    <font>
      <b/>
      <u/>
      <sz val="12.0"/>
      <color theme="1"/>
      <name val="&quot;Times New Roman&quot;"/>
    </font>
    <font>
      <b/>
      <u/>
      <sz val="12.0"/>
      <color theme="1"/>
      <name val="&quot;Times New Roman&quot;"/>
    </font>
    <font>
      <b/>
      <u/>
      <sz val="12.0"/>
      <color theme="1"/>
      <name val="&quot;Times New Roman&quot;"/>
    </font>
    <font>
      <sz val="10.0"/>
      <color theme="1"/>
      <name val="&quot;Times New Roman&quot;"/>
    </font>
    <font>
      <sz val="72.0"/>
      <color theme="1"/>
      <name val="Black Ops One"/>
    </font>
    <font>
      <sz val="10.0"/>
      <color theme="1"/>
      <name val="Arial"/>
    </font>
    <font>
      <color theme="1"/>
      <name val="Stalinist One"/>
    </font>
  </fonts>
  <fills count="31">
    <fill>
      <patternFill patternType="none"/>
    </fill>
    <fill>
      <patternFill patternType="lightGray"/>
    </fill>
    <fill>
      <patternFill patternType="solid">
        <fgColor rgb="FF000000"/>
        <bgColor rgb="FF000000"/>
      </patternFill>
    </fill>
    <fill>
      <patternFill patternType="solid">
        <fgColor theme="1"/>
        <bgColor theme="1"/>
      </patternFill>
    </fill>
    <fill>
      <patternFill patternType="solid">
        <fgColor rgb="FFCC0000"/>
        <bgColor rgb="FFCC0000"/>
      </patternFill>
    </fill>
    <fill>
      <patternFill patternType="solid">
        <fgColor rgb="FF999999"/>
        <bgColor rgb="FF999999"/>
      </patternFill>
    </fill>
    <fill>
      <patternFill patternType="solid">
        <fgColor rgb="FFFFD966"/>
        <bgColor rgb="FFFFD966"/>
      </patternFill>
    </fill>
    <fill>
      <patternFill patternType="solid">
        <fgColor rgb="FFFFD666"/>
        <bgColor rgb="FFFFD666"/>
      </patternFill>
    </fill>
    <fill>
      <patternFill patternType="solid">
        <fgColor rgb="FF9FC5E8"/>
        <bgColor rgb="FF9FC5E8"/>
      </patternFill>
    </fill>
    <fill>
      <patternFill patternType="solid">
        <fgColor rgb="FF666666"/>
        <bgColor rgb="FF666666"/>
      </patternFill>
    </fill>
    <fill>
      <patternFill patternType="solid">
        <fgColor rgb="FFF1C232"/>
        <bgColor rgb="FFF1C232"/>
      </patternFill>
    </fill>
    <fill>
      <patternFill patternType="solid">
        <fgColor rgb="FF93C47D"/>
        <bgColor rgb="FF93C47D"/>
      </patternFill>
    </fill>
    <fill>
      <patternFill patternType="solid">
        <fgColor rgb="FF8E7CC3"/>
        <bgColor rgb="FF8E7CC3"/>
      </patternFill>
    </fill>
    <fill>
      <patternFill patternType="solid">
        <fgColor rgb="FFE06666"/>
        <bgColor rgb="FFE06666"/>
      </patternFill>
    </fill>
    <fill>
      <patternFill patternType="solid">
        <fgColor rgb="FFF4CCCC"/>
        <bgColor rgb="FFF4CCCC"/>
      </patternFill>
    </fill>
    <fill>
      <patternFill patternType="solid">
        <fgColor rgb="FFB6D7A8"/>
        <bgColor rgb="FFB6D7A8"/>
      </patternFill>
    </fill>
    <fill>
      <patternFill patternType="solid">
        <fgColor rgb="FF6D9EEB"/>
        <bgColor rgb="FF6D9EEB"/>
      </patternFill>
    </fill>
    <fill>
      <patternFill patternType="solid">
        <fgColor rgb="FFC9DAF8"/>
        <bgColor rgb="FFC9DAF8"/>
      </patternFill>
    </fill>
    <fill>
      <patternFill patternType="solid">
        <fgColor rgb="FFFF9900"/>
        <bgColor rgb="FFFF9900"/>
      </patternFill>
    </fill>
    <fill>
      <patternFill patternType="solid">
        <fgColor rgb="FFFF0000"/>
        <bgColor rgb="FFFF0000"/>
      </patternFill>
    </fill>
    <fill>
      <patternFill patternType="solid">
        <fgColor rgb="FF38761D"/>
        <bgColor rgb="FF38761D"/>
      </patternFill>
    </fill>
    <fill>
      <patternFill patternType="solid">
        <fgColor rgb="FF274E13"/>
        <bgColor rgb="FF274E13"/>
      </patternFill>
    </fill>
    <fill>
      <patternFill patternType="solid">
        <fgColor rgb="FF57BB8A"/>
        <bgColor rgb="FF57BB8A"/>
      </patternFill>
    </fill>
    <fill>
      <patternFill patternType="solid">
        <fgColor rgb="FF4A86E8"/>
        <bgColor rgb="FF4A86E8"/>
      </patternFill>
    </fill>
    <fill>
      <patternFill patternType="solid">
        <fgColor rgb="FF1155CC"/>
        <bgColor rgb="FF1155CC"/>
      </patternFill>
    </fill>
    <fill>
      <patternFill patternType="solid">
        <fgColor theme="0"/>
        <bgColor theme="0"/>
      </patternFill>
    </fill>
    <fill>
      <patternFill patternType="solid">
        <fgColor rgb="FFFFFFFF"/>
        <bgColor rgb="FFFFFFFF"/>
      </patternFill>
    </fill>
    <fill>
      <patternFill patternType="solid">
        <fgColor rgb="FFB7B7B7"/>
        <bgColor rgb="FFB7B7B7"/>
      </patternFill>
    </fill>
    <fill>
      <patternFill patternType="solid">
        <fgColor rgb="FF434343"/>
        <bgColor rgb="FF434343"/>
      </patternFill>
    </fill>
    <fill>
      <patternFill patternType="solid">
        <fgColor theme="4"/>
        <bgColor theme="4"/>
      </patternFill>
    </fill>
    <fill>
      <patternFill patternType="solid">
        <fgColor rgb="FF6AA84F"/>
        <bgColor rgb="FF6AA84F"/>
      </patternFill>
    </fill>
  </fills>
  <borders count="40">
    <border/>
    <border>
      <bottom style="thick">
        <color rgb="FF000000"/>
      </bottom>
    </border>
    <border>
      <top style="thick">
        <color rgb="FF000000"/>
      </top>
    </border>
    <border>
      <bottom style="thin">
        <color rgb="FF000000"/>
      </bottom>
    </border>
    <border>
      <top style="thick">
        <color rgb="FF000000"/>
      </top>
      <bottom style="thick">
        <color rgb="FF000000"/>
      </bottom>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right style="thin">
        <color rgb="FF000000"/>
      </right>
      <top style="thin">
        <color rgb="FF000000"/>
      </top>
    </border>
    <border>
      <left style="thin">
        <color rgb="FF000000"/>
      </left>
    </border>
    <border>
      <right style="thin">
        <color rgb="FF000000"/>
      </right>
    </border>
    <border>
      <left style="thin">
        <color rgb="FF000000"/>
      </left>
      <right style="thin">
        <color rgb="FF000000"/>
      </right>
    </border>
    <border>
      <left style="thin">
        <color rgb="FF000000"/>
      </left>
      <bottom style="thin">
        <color rgb="FF000000"/>
      </bottom>
    </border>
    <border>
      <right style="thin">
        <color rgb="FF000000"/>
      </right>
      <bottom style="thin">
        <color rgb="FF000000"/>
      </bottom>
    </border>
    <border>
      <left style="thin">
        <color rgb="FF000000"/>
      </left>
      <right style="thin">
        <color rgb="FF000000"/>
      </right>
      <bottom style="thin">
        <color rgb="FF000000"/>
      </bottom>
    </border>
    <border>
      <left style="thin">
        <color rgb="FF434343"/>
      </left>
      <top style="thin">
        <color rgb="FF434343"/>
      </top>
      <bottom style="thin">
        <color rgb="FF434343"/>
      </bottom>
    </border>
    <border>
      <top style="thin">
        <color rgb="FF434343"/>
      </top>
    </border>
    <border>
      <top style="thin">
        <color rgb="FF434343"/>
      </top>
      <bottom style="thin">
        <color rgb="FF434343"/>
      </bottom>
    </border>
    <border>
      <right style="thin">
        <color rgb="FF434343"/>
      </right>
      <top style="thin">
        <color rgb="FF434343"/>
      </top>
      <bottom style="thin">
        <color rgb="FF434343"/>
      </bottom>
    </border>
    <border>
      <left style="thick">
        <color rgb="FF000000"/>
      </left>
      <top style="thick">
        <color rgb="FF000000"/>
      </top>
      <bottom style="thick">
        <color rgb="FF000000"/>
      </bottom>
    </border>
    <border>
      <right style="thick">
        <color rgb="FF000000"/>
      </right>
      <top style="thick">
        <color rgb="FF000000"/>
      </top>
      <bottom style="thick">
        <color rgb="FF000000"/>
      </bottom>
    </border>
    <border>
      <left style="thin">
        <color rgb="FF434343"/>
      </left>
      <right style="thin">
        <color rgb="FF434343"/>
      </right>
    </border>
    <border>
      <left style="thin">
        <color rgb="FF434343"/>
      </left>
      <right style="thin">
        <color rgb="FF434343"/>
      </right>
      <top style="thin">
        <color rgb="FF434343"/>
      </top>
      <bottom style="thin">
        <color rgb="FF434343"/>
      </bottom>
    </border>
    <border>
      <left style="thick">
        <color rgb="FF000000"/>
      </left>
      <top style="thick">
        <color rgb="FF000000"/>
      </top>
      <bottom style="thin">
        <color rgb="FF000000"/>
      </bottom>
    </border>
    <border>
      <top style="thick">
        <color rgb="FF000000"/>
      </top>
      <bottom style="thin">
        <color rgb="FF000000"/>
      </bottom>
    </border>
    <border>
      <right style="thick">
        <color rgb="FF000000"/>
      </right>
      <top style="thick">
        <color rgb="FF000000"/>
      </top>
      <bottom style="thin">
        <color rgb="FF000000"/>
      </bottom>
    </border>
    <border>
      <left style="thick">
        <color rgb="FF000000"/>
      </left>
      <bottom style="thin">
        <color rgb="FF000000"/>
      </bottom>
    </border>
    <border>
      <right style="thick">
        <color rgb="FF000000"/>
      </right>
      <bottom style="thin">
        <color rgb="FF000000"/>
      </bottom>
    </border>
    <border>
      <left style="thick">
        <color rgb="FF000000"/>
      </left>
      <top style="thin">
        <color rgb="FF000000"/>
      </top>
      <bottom style="thin">
        <color rgb="FF000000"/>
      </bottom>
    </border>
    <border>
      <top style="thin">
        <color rgb="FF000000"/>
      </top>
      <bottom style="thin">
        <color rgb="FF000000"/>
      </bottom>
    </border>
    <border>
      <right style="thick">
        <color rgb="FF000000"/>
      </right>
      <top style="thin">
        <color rgb="FF000000"/>
      </top>
      <bottom style="thin">
        <color rgb="FF000000"/>
      </bottom>
    </border>
    <border>
      <left style="thick">
        <color rgb="FF000000"/>
      </left>
      <top style="thin">
        <color rgb="FF000000"/>
      </top>
    </border>
    <border>
      <right style="thick">
        <color rgb="FF000000"/>
      </right>
      <top style="thin">
        <color rgb="FF000000"/>
      </top>
    </border>
    <border>
      <left style="thick">
        <color rgb="FF000000"/>
      </left>
    </border>
    <border>
      <right style="thick">
        <color rgb="FF000000"/>
      </right>
    </border>
    <border>
      <left style="thick">
        <color rgb="FF000000"/>
      </left>
      <bottom style="thick">
        <color rgb="FF000000"/>
      </bottom>
    </border>
    <border>
      <right style="thick">
        <color rgb="FF000000"/>
      </right>
      <bottom style="thick">
        <color rgb="FF000000"/>
      </bottom>
    </border>
    <border>
      <left style="thin">
        <color rgb="FF434343"/>
      </left>
      <right style="thin">
        <color rgb="FF434343"/>
      </right>
      <bottom style="thin">
        <color rgb="FF434343"/>
      </bottom>
    </border>
    <border>
      <left style="thick">
        <color rgb="FF000000"/>
      </left>
      <top style="thick">
        <color rgb="FF000000"/>
      </top>
    </border>
    <border>
      <right style="thick">
        <color rgb="FF000000"/>
      </right>
      <top style="thick">
        <color rgb="FF000000"/>
      </top>
    </border>
  </borders>
  <cellStyleXfs count="1">
    <xf borderId="0" fillId="0" fontId="0" numFmtId="0" applyAlignment="1" applyFont="1"/>
  </cellStyleXfs>
  <cellXfs count="348">
    <xf borderId="0" fillId="0" fontId="0" numFmtId="0" xfId="0" applyAlignment="1" applyFont="1">
      <alignment readingOrder="0" shrinkToFit="0" vertical="bottom" wrapText="0"/>
    </xf>
    <xf borderId="0" fillId="2" fontId="1" numFmtId="0" xfId="0" applyAlignment="1" applyFill="1" applyFont="1">
      <alignment horizontal="center" readingOrder="0" vertical="center"/>
    </xf>
    <xf borderId="0" fillId="3" fontId="2" numFmtId="0" xfId="0" applyAlignment="1" applyFill="1" applyFont="1">
      <alignment horizontal="center" readingOrder="0" vertical="center"/>
    </xf>
    <xf borderId="0" fillId="3" fontId="2" numFmtId="4" xfId="0" applyAlignment="1" applyFont="1" applyNumberFormat="1">
      <alignment horizontal="center" readingOrder="0" vertical="center"/>
    </xf>
    <xf borderId="0" fillId="2" fontId="3" numFmtId="0" xfId="0" applyAlignment="1" applyFont="1">
      <alignment horizontal="center" readingOrder="0" vertical="center"/>
    </xf>
    <xf borderId="0" fillId="4" fontId="4" numFmtId="0" xfId="0" applyAlignment="1" applyFill="1" applyFont="1">
      <alignment horizontal="center" readingOrder="0" vertical="center"/>
    </xf>
    <xf borderId="0" fillId="4" fontId="4" numFmtId="164" xfId="0" applyAlignment="1" applyFont="1" applyNumberFormat="1">
      <alignment horizontal="center" readingOrder="0" vertical="center"/>
    </xf>
    <xf borderId="0" fillId="4" fontId="5" numFmtId="0" xfId="0" applyAlignment="1" applyFont="1">
      <alignment horizontal="center" readingOrder="0" vertical="center"/>
    </xf>
    <xf borderId="0" fillId="4" fontId="5" numFmtId="0" xfId="0" applyAlignment="1" applyFont="1">
      <alignment horizontal="center" vertical="center"/>
    </xf>
    <xf borderId="0" fillId="4" fontId="3" numFmtId="0" xfId="0" applyAlignment="1" applyFont="1">
      <alignment horizontal="center" readingOrder="0" shrinkToFit="0" vertical="center" wrapText="1"/>
    </xf>
    <xf borderId="0" fillId="4" fontId="4" numFmtId="4" xfId="0" applyAlignment="1" applyFont="1" applyNumberFormat="1">
      <alignment horizontal="center" readingOrder="0" vertical="center"/>
    </xf>
    <xf borderId="0" fillId="4" fontId="5" numFmtId="165" xfId="0" applyAlignment="1" applyFont="1" applyNumberFormat="1">
      <alignment horizontal="center" readingOrder="0" vertical="center"/>
    </xf>
    <xf borderId="0" fillId="4" fontId="6" numFmtId="165" xfId="0" applyAlignment="1" applyFont="1" applyNumberFormat="1">
      <alignment horizontal="center" readingOrder="0" vertical="center"/>
    </xf>
    <xf borderId="0" fillId="2" fontId="7" numFmtId="0" xfId="0" applyAlignment="1" applyFont="1">
      <alignment horizontal="center" readingOrder="0" shrinkToFit="0" vertical="center" wrapText="1"/>
    </xf>
    <xf borderId="0" fillId="2" fontId="7" numFmtId="164" xfId="0" applyAlignment="1" applyFont="1" applyNumberFormat="1">
      <alignment horizontal="center" readingOrder="0" shrinkToFit="0" vertical="center" wrapText="1"/>
    </xf>
    <xf borderId="0" fillId="2" fontId="8" numFmtId="0" xfId="0" applyAlignment="1" applyFont="1">
      <alignment horizontal="center" readingOrder="0" shrinkToFit="0" vertical="center" wrapText="1"/>
    </xf>
    <xf borderId="0" fillId="2" fontId="7" numFmtId="4" xfId="0" applyAlignment="1" applyFont="1" applyNumberFormat="1">
      <alignment horizontal="center" readingOrder="0" shrinkToFit="0" vertical="center" wrapText="1"/>
    </xf>
    <xf borderId="0" fillId="2" fontId="9" numFmtId="0" xfId="0" applyAlignment="1" applyFont="1">
      <alignment horizontal="center" readingOrder="0" shrinkToFit="0" vertical="center" wrapText="1"/>
    </xf>
    <xf borderId="0" fillId="2" fontId="8" numFmtId="0" xfId="0" applyAlignment="1" applyFont="1">
      <alignment horizontal="right" readingOrder="0" vertical="center"/>
    </xf>
    <xf borderId="0" fillId="2" fontId="8" numFmtId="0" xfId="0" applyAlignment="1" applyFont="1">
      <alignment horizontal="center" readingOrder="0" vertical="center"/>
    </xf>
    <xf borderId="0" fillId="2" fontId="8" numFmtId="9" xfId="0" applyAlignment="1" applyFont="1" applyNumberFormat="1">
      <alignment readingOrder="0" vertical="center"/>
    </xf>
    <xf borderId="0" fillId="5" fontId="8" numFmtId="4" xfId="0" applyAlignment="1" applyFill="1" applyFont="1" applyNumberFormat="1">
      <alignment horizontal="center" readingOrder="0" vertical="center"/>
    </xf>
    <xf borderId="0" fillId="5" fontId="8" numFmtId="9" xfId="0" applyAlignment="1" applyFont="1" applyNumberFormat="1">
      <alignment horizontal="center" vertical="center"/>
    </xf>
    <xf borderId="0" fillId="5" fontId="10" numFmtId="0" xfId="0" applyAlignment="1" applyFont="1">
      <alignment horizontal="center" readingOrder="0" vertical="center"/>
    </xf>
    <xf borderId="0" fillId="2" fontId="11" numFmtId="4" xfId="0" applyAlignment="1" applyFont="1" applyNumberFormat="1">
      <alignment horizontal="center" readingOrder="0" vertical="center"/>
    </xf>
    <xf borderId="0" fillId="2" fontId="11" numFmtId="0" xfId="0" applyAlignment="1" applyFont="1">
      <alignment horizontal="center" readingOrder="0" vertical="center"/>
    </xf>
    <xf borderId="0" fillId="2" fontId="12" numFmtId="0" xfId="0" applyAlignment="1" applyFont="1">
      <alignment horizontal="center" readingOrder="0" vertical="center"/>
    </xf>
    <xf borderId="0" fillId="6" fontId="8" numFmtId="0" xfId="0" applyAlignment="1" applyFill="1" applyFont="1">
      <alignment horizontal="center" readingOrder="0" vertical="center"/>
    </xf>
    <xf borderId="0" fillId="6" fontId="8" numFmtId="4" xfId="0" applyAlignment="1" applyFont="1" applyNumberFormat="1">
      <alignment horizontal="center" readingOrder="0" vertical="center"/>
    </xf>
    <xf borderId="0" fillId="6" fontId="8" numFmtId="9" xfId="0" applyAlignment="1" applyFont="1" applyNumberFormat="1">
      <alignment horizontal="center" vertical="center"/>
    </xf>
    <xf borderId="0" fillId="6" fontId="10" numFmtId="0" xfId="0" applyAlignment="1" applyFont="1">
      <alignment horizontal="left" readingOrder="0" vertical="center"/>
    </xf>
    <xf borderId="0" fillId="6" fontId="11" numFmtId="166" xfId="0" applyAlignment="1" applyFont="1" applyNumberFormat="1">
      <alignment horizontal="right" readingOrder="0" vertical="center"/>
    </xf>
    <xf borderId="0" fillId="2" fontId="11" numFmtId="0" xfId="0" applyAlignment="1" applyFont="1">
      <alignment horizontal="center" vertical="center"/>
    </xf>
    <xf borderId="0" fillId="2" fontId="11" numFmtId="164" xfId="0" applyAlignment="1" applyFont="1" applyNumberFormat="1">
      <alignment horizontal="center" readingOrder="0" vertical="center"/>
    </xf>
    <xf borderId="0" fillId="7" fontId="11" numFmtId="0" xfId="0" applyAlignment="1" applyFill="1" applyFont="1">
      <alignment horizontal="center" readingOrder="0" vertical="center"/>
    </xf>
    <xf borderId="0" fillId="5" fontId="11" numFmtId="0" xfId="0" applyAlignment="1" applyFont="1">
      <alignment horizontal="center" readingOrder="0" vertical="center"/>
    </xf>
    <xf borderId="0" fillId="2" fontId="11" numFmtId="167" xfId="0" applyAlignment="1" applyFont="1" applyNumberFormat="1">
      <alignment horizontal="center" vertical="center"/>
    </xf>
    <xf borderId="0" fillId="5" fontId="13" numFmtId="164" xfId="0" applyAlignment="1" applyFont="1" applyNumberFormat="1">
      <alignment horizontal="center" readingOrder="0" vertical="center"/>
    </xf>
    <xf borderId="0" fillId="5" fontId="14" numFmtId="0" xfId="0" applyAlignment="1" applyFont="1">
      <alignment vertical="center"/>
    </xf>
    <xf borderId="0" fillId="5" fontId="15" numFmtId="0" xfId="0" applyAlignment="1" applyFont="1">
      <alignment horizontal="center" readingOrder="0" vertical="center"/>
    </xf>
    <xf borderId="0" fillId="5" fontId="8" numFmtId="0" xfId="0" applyAlignment="1" applyFont="1">
      <alignment horizontal="center" readingOrder="0" vertical="center"/>
    </xf>
    <xf borderId="0" fillId="5" fontId="11" numFmtId="0" xfId="0" applyAlignment="1" applyFont="1">
      <alignment horizontal="center" readingOrder="0" shrinkToFit="0" vertical="center" wrapText="0"/>
    </xf>
    <xf borderId="0" fillId="5" fontId="15" numFmtId="4" xfId="0" applyAlignment="1" applyFont="1" applyNumberFormat="1">
      <alignment horizontal="center" textRotation="0" vertical="center"/>
    </xf>
    <xf borderId="0" fillId="5" fontId="8" numFmtId="9" xfId="0" applyAlignment="1" applyFont="1" applyNumberFormat="1">
      <alignment horizontal="center" readingOrder="0" textRotation="0" vertical="center"/>
    </xf>
    <xf borderId="0" fillId="5" fontId="8" numFmtId="3" xfId="0" applyAlignment="1" applyFont="1" applyNumberFormat="1">
      <alignment horizontal="center" readingOrder="0" textRotation="0" vertical="center"/>
    </xf>
    <xf borderId="0" fillId="2" fontId="16" numFmtId="0" xfId="0" applyAlignment="1" applyFont="1">
      <alignment horizontal="center" readingOrder="0" textRotation="0" vertical="center"/>
    </xf>
    <xf borderId="0" fillId="8" fontId="11" numFmtId="0" xfId="0" applyAlignment="1" applyFill="1" applyFont="1">
      <alignment horizontal="center" readingOrder="0" vertical="center"/>
    </xf>
    <xf borderId="0" fillId="9" fontId="11" numFmtId="0" xfId="0" applyAlignment="1" applyFill="1" applyFont="1">
      <alignment horizontal="center" readingOrder="0" vertical="center"/>
    </xf>
    <xf borderId="0" fillId="9" fontId="13" numFmtId="0" xfId="0" applyAlignment="1" applyFont="1">
      <alignment horizontal="center" readingOrder="0" vertical="center"/>
    </xf>
    <xf borderId="0" fillId="3" fontId="11" numFmtId="167" xfId="0" applyAlignment="1" applyFont="1" applyNumberFormat="1">
      <alignment horizontal="center" vertical="center"/>
    </xf>
    <xf borderId="0" fillId="9" fontId="15" numFmtId="164" xfId="0" applyAlignment="1" applyFont="1" applyNumberFormat="1">
      <alignment horizontal="center" readingOrder="0" vertical="center"/>
    </xf>
    <xf borderId="0" fillId="9" fontId="13" numFmtId="164" xfId="0" applyAlignment="1" applyFont="1" applyNumberFormat="1">
      <alignment horizontal="center" readingOrder="0" vertical="center"/>
    </xf>
    <xf borderId="0" fillId="9" fontId="14" numFmtId="0" xfId="0" applyAlignment="1" applyFont="1">
      <alignment vertical="center"/>
    </xf>
    <xf borderId="0" fillId="9" fontId="8" numFmtId="0" xfId="0" applyAlignment="1" applyFont="1">
      <alignment horizontal="center" readingOrder="0" vertical="center"/>
    </xf>
    <xf borderId="0" fillId="9" fontId="15" numFmtId="4" xfId="0" applyAlignment="1" applyFont="1" applyNumberFormat="1">
      <alignment horizontal="center" textRotation="0" vertical="center"/>
    </xf>
    <xf borderId="0" fillId="9" fontId="8" numFmtId="9" xfId="0" applyAlignment="1" applyFont="1" applyNumberFormat="1">
      <alignment horizontal="center" readingOrder="0" textRotation="0" vertical="center"/>
    </xf>
    <xf borderId="0" fillId="9" fontId="8" numFmtId="3" xfId="0" applyAlignment="1" applyFont="1" applyNumberFormat="1">
      <alignment horizontal="center" readingOrder="0" textRotation="0" vertical="center"/>
    </xf>
    <xf borderId="0" fillId="2" fontId="16" numFmtId="0" xfId="0" applyAlignment="1" applyFont="1">
      <alignment horizontal="center" readingOrder="0" vertical="center"/>
    </xf>
    <xf borderId="0" fillId="10" fontId="11" numFmtId="0" xfId="0" applyAlignment="1" applyFill="1" applyFont="1">
      <alignment horizontal="center" readingOrder="0" vertical="center"/>
    </xf>
    <xf borderId="0" fillId="10" fontId="11" numFmtId="0" xfId="0" applyAlignment="1" applyFont="1">
      <alignment horizontal="center" vertical="center"/>
    </xf>
    <xf borderId="0" fillId="5" fontId="13" numFmtId="0" xfId="0" applyAlignment="1" applyFont="1">
      <alignment horizontal="center" readingOrder="0"/>
    </xf>
    <xf borderId="0" fillId="5" fontId="13" numFmtId="0" xfId="0" applyAlignment="1" applyFont="1">
      <alignment horizontal="center" readingOrder="0" vertical="center"/>
    </xf>
    <xf borderId="0" fillId="5" fontId="13" numFmtId="0" xfId="0" applyAlignment="1" applyFont="1">
      <alignment horizontal="center" vertical="center"/>
    </xf>
    <xf borderId="0" fillId="5" fontId="8" numFmtId="0" xfId="0" applyAlignment="1" applyFont="1">
      <alignment vertical="center"/>
    </xf>
    <xf borderId="0" fillId="5" fontId="8" numFmtId="4" xfId="0" applyAlignment="1" applyFont="1" applyNumberFormat="1">
      <alignment horizontal="center" readingOrder="0" textRotation="0" vertical="center"/>
    </xf>
    <xf borderId="0" fillId="11" fontId="11" numFmtId="0" xfId="0" applyAlignment="1" applyFill="1" applyFont="1">
      <alignment horizontal="center" readingOrder="0" vertical="center"/>
    </xf>
    <xf borderId="0" fillId="11" fontId="11" numFmtId="0" xfId="0" applyAlignment="1" applyFont="1">
      <alignment horizontal="center" vertical="center"/>
    </xf>
    <xf borderId="0" fillId="9" fontId="15" numFmtId="0" xfId="0" applyAlignment="1" applyFont="1">
      <alignment horizontal="center" readingOrder="0" vertical="center"/>
    </xf>
    <xf borderId="0" fillId="12" fontId="11" numFmtId="0" xfId="0" applyAlignment="1" applyFill="1" applyFont="1">
      <alignment horizontal="center" readingOrder="0" vertical="center"/>
    </xf>
    <xf borderId="0" fillId="5" fontId="15" numFmtId="164" xfId="0" applyAlignment="1" applyFont="1" applyNumberFormat="1">
      <alignment horizontal="center" readingOrder="0" vertical="center"/>
    </xf>
    <xf borderId="0" fillId="2" fontId="11" numFmtId="166" xfId="0" applyAlignment="1" applyFont="1" applyNumberFormat="1">
      <alignment horizontal="right" readingOrder="0" vertical="center"/>
    </xf>
    <xf borderId="0" fillId="2" fontId="12" numFmtId="3" xfId="0" applyAlignment="1" applyFont="1" applyNumberFormat="1">
      <alignment horizontal="center" readingOrder="0" vertical="center"/>
    </xf>
    <xf borderId="0" fillId="12" fontId="17" numFmtId="166" xfId="0" applyAlignment="1" applyFont="1" applyNumberFormat="1">
      <alignment horizontal="center" readingOrder="0" vertical="center"/>
    </xf>
    <xf borderId="0" fillId="13" fontId="8" numFmtId="4" xfId="0" applyAlignment="1" applyFill="1" applyFont="1" applyNumberFormat="1">
      <alignment horizontal="center" readingOrder="0" vertical="center"/>
    </xf>
    <xf borderId="0" fillId="12" fontId="12" numFmtId="3" xfId="0" applyAlignment="1" applyFont="1" applyNumberFormat="1">
      <alignment horizontal="left" readingOrder="0" vertical="center"/>
    </xf>
    <xf borderId="0" fillId="12" fontId="11" numFmtId="166" xfId="0" applyAlignment="1" applyFont="1" applyNumberFormat="1">
      <alignment horizontal="right" readingOrder="0" vertical="center"/>
    </xf>
    <xf borderId="0" fillId="2" fontId="11" numFmtId="0" xfId="0" applyAlignment="1" applyFont="1">
      <alignment horizontal="center" vertical="center"/>
    </xf>
    <xf borderId="0" fillId="2" fontId="18" numFmtId="0" xfId="0" applyAlignment="1" applyFont="1">
      <alignment horizontal="center" readingOrder="0" vertical="center"/>
    </xf>
    <xf borderId="0" fillId="9" fontId="13" numFmtId="0" xfId="0" applyAlignment="1" applyFont="1">
      <alignment horizontal="center" readingOrder="0"/>
    </xf>
    <xf borderId="0" fillId="9" fontId="13" numFmtId="0" xfId="0" applyAlignment="1" applyFont="1">
      <alignment horizontal="center" vertical="center"/>
    </xf>
    <xf borderId="0" fillId="9" fontId="13" numFmtId="0" xfId="0" applyAlignment="1" applyFont="1">
      <alignment horizontal="center" readingOrder="0" vertical="bottom"/>
    </xf>
    <xf borderId="1" fillId="2" fontId="8" numFmtId="0" xfId="0" applyAlignment="1" applyBorder="1" applyFont="1">
      <alignment horizontal="center" readingOrder="0" vertical="center"/>
    </xf>
    <xf borderId="0" fillId="9" fontId="8" numFmtId="4" xfId="0" applyAlignment="1" applyFont="1" applyNumberFormat="1">
      <alignment horizontal="center" readingOrder="0" textRotation="0" vertical="center"/>
    </xf>
    <xf borderId="1" fillId="2" fontId="3" numFmtId="0" xfId="0" applyAlignment="1" applyBorder="1" applyFont="1">
      <alignment horizontal="center" readingOrder="0" vertical="center"/>
    </xf>
    <xf borderId="1" fillId="12" fontId="11" numFmtId="0" xfId="0" applyAlignment="1" applyBorder="1" applyFont="1">
      <alignment horizontal="center" readingOrder="0" vertical="center"/>
    </xf>
    <xf borderId="1" fillId="12" fontId="11" numFmtId="0" xfId="0" applyAlignment="1" applyBorder="1" applyFont="1">
      <alignment horizontal="center" vertical="center"/>
    </xf>
    <xf borderId="1" fillId="2" fontId="11" numFmtId="0" xfId="0" applyAlignment="1" applyBorder="1" applyFont="1">
      <alignment horizontal="center" vertical="center"/>
    </xf>
    <xf borderId="1" fillId="5" fontId="13" numFmtId="0" xfId="0" applyAlignment="1" applyBorder="1" applyFont="1">
      <alignment horizontal="center" readingOrder="0" vertical="center"/>
    </xf>
    <xf borderId="1" fillId="5" fontId="11" numFmtId="0" xfId="0" applyAlignment="1" applyBorder="1" applyFont="1">
      <alignment horizontal="center" readingOrder="0" vertical="center"/>
    </xf>
    <xf borderId="1" fillId="2" fontId="11" numFmtId="0" xfId="0" applyAlignment="1" applyBorder="1" applyFont="1">
      <alignment horizontal="center" readingOrder="0" vertical="center"/>
    </xf>
    <xf borderId="1" fillId="2" fontId="11" numFmtId="167" xfId="0" applyAlignment="1" applyBorder="1" applyFont="1" applyNumberFormat="1">
      <alignment horizontal="center" vertical="center"/>
    </xf>
    <xf borderId="1" fillId="5" fontId="13" numFmtId="0" xfId="0" applyAlignment="1" applyBorder="1" applyFont="1">
      <alignment horizontal="center" vertical="center"/>
    </xf>
    <xf borderId="1" fillId="5" fontId="14" numFmtId="0" xfId="0" applyAlignment="1" applyBorder="1" applyFont="1">
      <alignment vertical="center"/>
    </xf>
    <xf borderId="1" fillId="5" fontId="15" numFmtId="0" xfId="0" applyAlignment="1" applyBorder="1" applyFont="1">
      <alignment horizontal="center" readingOrder="0" vertical="center"/>
    </xf>
    <xf borderId="1" fillId="5" fontId="8" numFmtId="0" xfId="0" applyAlignment="1" applyBorder="1" applyFont="1">
      <alignment horizontal="center" readingOrder="0" vertical="center"/>
    </xf>
    <xf borderId="2" fillId="5" fontId="8" numFmtId="0" xfId="0" applyAlignment="1" applyBorder="1" applyFont="1">
      <alignment horizontal="center" readingOrder="0" vertical="center"/>
    </xf>
    <xf borderId="1" fillId="2" fontId="8" numFmtId="9" xfId="0" applyAlignment="1" applyBorder="1" applyFont="1" applyNumberFormat="1">
      <alignment readingOrder="0" vertical="center"/>
    </xf>
    <xf borderId="1" fillId="5" fontId="8" numFmtId="4" xfId="0" applyAlignment="1" applyBorder="1" applyFont="1" applyNumberFormat="1">
      <alignment horizontal="center" readingOrder="0" textRotation="0" vertical="center"/>
    </xf>
    <xf borderId="1" fillId="2" fontId="16" numFmtId="0" xfId="0" applyAlignment="1" applyBorder="1" applyFont="1">
      <alignment horizontal="center" readingOrder="0" vertical="center"/>
    </xf>
    <xf borderId="2" fillId="2" fontId="3" numFmtId="0" xfId="0" applyAlignment="1" applyBorder="1" applyFont="1">
      <alignment horizontal="center" readingOrder="0" vertical="center"/>
    </xf>
    <xf borderId="2" fillId="13" fontId="11" numFmtId="0" xfId="0" applyAlignment="1" applyBorder="1" applyFont="1">
      <alignment horizontal="center" readingOrder="0" vertical="center"/>
    </xf>
    <xf borderId="2" fillId="13" fontId="19" numFmtId="0" xfId="0" applyAlignment="1" applyBorder="1" applyFont="1">
      <alignment horizontal="center" vertical="center"/>
    </xf>
    <xf borderId="2" fillId="2" fontId="11" numFmtId="0" xfId="0" applyAlignment="1" applyBorder="1" applyFont="1">
      <alignment horizontal="center" vertical="center"/>
    </xf>
    <xf borderId="2" fillId="9" fontId="11" numFmtId="0" xfId="0" applyAlignment="1" applyBorder="1" applyFont="1">
      <alignment horizontal="center" readingOrder="0" vertical="center"/>
    </xf>
    <xf borderId="2" fillId="9" fontId="13" numFmtId="0" xfId="0" applyAlignment="1" applyBorder="1" applyFont="1">
      <alignment horizontal="center" readingOrder="0" vertical="center"/>
    </xf>
    <xf borderId="2" fillId="2" fontId="11" numFmtId="0" xfId="0" applyAlignment="1" applyBorder="1" applyFont="1">
      <alignment horizontal="center" readingOrder="0" vertical="center"/>
    </xf>
    <xf borderId="2" fillId="9" fontId="15" numFmtId="164" xfId="0" applyAlignment="1" applyBorder="1" applyFont="1" applyNumberFormat="1">
      <alignment horizontal="center" readingOrder="0" vertical="center"/>
    </xf>
    <xf borderId="2" fillId="9" fontId="13" numFmtId="164" xfId="0" applyAlignment="1" applyBorder="1" applyFont="1" applyNumberFormat="1">
      <alignment horizontal="center" readingOrder="0" vertical="center"/>
    </xf>
    <xf borderId="2" fillId="2" fontId="11" numFmtId="167" xfId="0" applyAlignment="1" applyBorder="1" applyFont="1" applyNumberFormat="1">
      <alignment horizontal="center" vertical="center"/>
    </xf>
    <xf borderId="2" fillId="9" fontId="13" numFmtId="0" xfId="0" applyAlignment="1" applyBorder="1" applyFont="1">
      <alignment horizontal="center" vertical="center"/>
    </xf>
    <xf borderId="2" fillId="9" fontId="14" numFmtId="0" xfId="0" applyAlignment="1" applyBorder="1" applyFont="1">
      <alignment vertical="center"/>
    </xf>
    <xf borderId="2" fillId="9" fontId="15" numFmtId="0" xfId="0" applyAlignment="1" applyBorder="1" applyFont="1">
      <alignment horizontal="center" readingOrder="0" vertical="center"/>
    </xf>
    <xf borderId="2" fillId="9" fontId="8" numFmtId="0" xfId="0" applyAlignment="1" applyBorder="1" applyFont="1">
      <alignment horizontal="center" readingOrder="0" vertical="center"/>
    </xf>
    <xf borderId="2" fillId="2" fontId="8" numFmtId="9" xfId="0" applyAlignment="1" applyBorder="1" applyFont="1" applyNumberFormat="1">
      <alignment readingOrder="0" vertical="center"/>
    </xf>
    <xf borderId="2" fillId="9" fontId="8" numFmtId="4" xfId="0" applyAlignment="1" applyBorder="1" applyFont="1" applyNumberFormat="1">
      <alignment horizontal="center" readingOrder="0" textRotation="0" vertical="center"/>
    </xf>
    <xf borderId="2" fillId="9" fontId="8" numFmtId="9" xfId="0" applyAlignment="1" applyBorder="1" applyFont="1" applyNumberFormat="1">
      <alignment horizontal="center" readingOrder="0" textRotation="0" vertical="center"/>
    </xf>
    <xf borderId="2" fillId="9" fontId="8" numFmtId="3" xfId="0" applyAlignment="1" applyBorder="1" applyFont="1" applyNumberFormat="1">
      <alignment horizontal="center" readingOrder="0" textRotation="0" vertical="center"/>
    </xf>
    <xf borderId="2" fillId="2" fontId="16" numFmtId="0" xfId="0" applyAlignment="1" applyBorder="1" applyFont="1">
      <alignment horizontal="center" readingOrder="0" vertical="center"/>
    </xf>
    <xf borderId="0" fillId="14" fontId="11" numFmtId="0" xfId="0" applyAlignment="1" applyFill="1" applyFont="1">
      <alignment horizontal="center" readingOrder="0" vertical="center"/>
    </xf>
    <xf borderId="0" fillId="13" fontId="11" numFmtId="0" xfId="0" applyAlignment="1" applyFont="1">
      <alignment horizontal="center" readingOrder="0" vertical="center"/>
    </xf>
    <xf borderId="0" fillId="13" fontId="19" numFmtId="0" xfId="0" applyAlignment="1" applyFont="1">
      <alignment horizontal="center" readingOrder="0" vertical="center"/>
    </xf>
    <xf borderId="1" fillId="15" fontId="11" numFmtId="0" xfId="0" applyAlignment="1" applyBorder="1" applyFill="1" applyFont="1">
      <alignment horizontal="center" readingOrder="0" vertical="center"/>
    </xf>
    <xf borderId="1" fillId="11" fontId="11" numFmtId="0" xfId="0" applyAlignment="1" applyBorder="1" applyFont="1">
      <alignment horizontal="center" vertical="center"/>
    </xf>
    <xf borderId="1" fillId="5" fontId="13" numFmtId="0" xfId="0" applyAlignment="1" applyBorder="1" applyFont="1">
      <alignment horizontal="center" readingOrder="0"/>
    </xf>
    <xf borderId="1" fillId="5" fontId="13" numFmtId="164" xfId="0" applyAlignment="1" applyBorder="1" applyFont="1" applyNumberFormat="1">
      <alignment horizontal="center" readingOrder="0"/>
    </xf>
    <xf borderId="1" fillId="5" fontId="8" numFmtId="0" xfId="0" applyAlignment="1" applyBorder="1" applyFont="1">
      <alignment horizontal="center" vertical="center"/>
    </xf>
    <xf borderId="1" fillId="5" fontId="8" numFmtId="9" xfId="0" applyAlignment="1" applyBorder="1" applyFont="1" applyNumberFormat="1">
      <alignment horizontal="center" readingOrder="0" textRotation="0" vertical="center"/>
    </xf>
    <xf borderId="1" fillId="5" fontId="8" numFmtId="3" xfId="0" applyAlignment="1" applyBorder="1" applyFont="1" applyNumberFormat="1">
      <alignment horizontal="center" readingOrder="0" textRotation="0" vertical="center"/>
    </xf>
    <xf borderId="2" fillId="16" fontId="11" numFmtId="0" xfId="0" applyAlignment="1" applyBorder="1" applyFill="1" applyFont="1">
      <alignment horizontal="center" readingOrder="0" vertical="center"/>
    </xf>
    <xf borderId="0" fillId="16" fontId="19" numFmtId="0" xfId="0" applyAlignment="1" applyFont="1">
      <alignment horizontal="center" vertical="center"/>
    </xf>
    <xf borderId="0" fillId="17" fontId="11" numFmtId="0" xfId="0" applyAlignment="1" applyFill="1" applyFont="1">
      <alignment horizontal="center" readingOrder="0" vertical="center"/>
    </xf>
    <xf borderId="0" fillId="9" fontId="14" numFmtId="0" xfId="0" applyAlignment="1" applyFont="1">
      <alignment readingOrder="0" vertical="center"/>
    </xf>
    <xf borderId="2" fillId="18" fontId="11" numFmtId="0" xfId="0" applyAlignment="1" applyBorder="1" applyFill="1" applyFont="1">
      <alignment horizontal="center" readingOrder="0" vertical="center"/>
    </xf>
    <xf borderId="2" fillId="9" fontId="13" numFmtId="0" xfId="0" applyAlignment="1" applyBorder="1" applyFont="1">
      <alignment horizontal="center" vertical="bottom"/>
    </xf>
    <xf borderId="2" fillId="9" fontId="14" numFmtId="0" xfId="0" applyAlignment="1" applyBorder="1" applyFont="1">
      <alignment readingOrder="0" vertical="center"/>
    </xf>
    <xf borderId="2" fillId="9" fontId="13" numFmtId="0" xfId="0" applyAlignment="1" applyBorder="1" applyFont="1">
      <alignment horizontal="center" readingOrder="0" vertical="bottom"/>
    </xf>
    <xf borderId="2" fillId="2" fontId="8" numFmtId="0" xfId="0" applyAlignment="1" applyBorder="1" applyFont="1">
      <alignment horizontal="center" readingOrder="0" vertical="center"/>
    </xf>
    <xf borderId="0" fillId="16" fontId="20" numFmtId="166" xfId="0" applyAlignment="1" applyFont="1" applyNumberFormat="1">
      <alignment horizontal="center" readingOrder="0" vertical="center"/>
    </xf>
    <xf borderId="0" fillId="16" fontId="11" numFmtId="0" xfId="0" applyAlignment="1" applyFont="1">
      <alignment horizontal="center" readingOrder="0" vertical="center"/>
    </xf>
    <xf borderId="0" fillId="16" fontId="8" numFmtId="4" xfId="0" applyAlignment="1" applyFont="1" applyNumberFormat="1">
      <alignment horizontal="center" readingOrder="0" vertical="center"/>
    </xf>
    <xf borderId="0" fillId="16" fontId="8" numFmtId="9" xfId="0" applyAlignment="1" applyFont="1" applyNumberFormat="1">
      <alignment horizontal="center" vertical="center"/>
    </xf>
    <xf borderId="0" fillId="16" fontId="12" numFmtId="3" xfId="0" applyAlignment="1" applyFont="1" applyNumberFormat="1">
      <alignment horizontal="left" readingOrder="0" vertical="center"/>
    </xf>
    <xf borderId="0" fillId="16" fontId="11" numFmtId="166" xfId="0" applyAlignment="1" applyFont="1" applyNumberFormat="1">
      <alignment horizontal="right" readingOrder="0" vertical="center"/>
    </xf>
    <xf borderId="0" fillId="9" fontId="15" numFmtId="168" xfId="0" applyAlignment="1" applyFont="1" applyNumberFormat="1">
      <alignment horizontal="center" readingOrder="0" vertical="center"/>
    </xf>
    <xf borderId="0" fillId="9" fontId="15" numFmtId="0" xfId="0" applyAlignment="1" applyFont="1">
      <alignment horizontal="center" shrinkToFit="0" vertical="center" wrapText="0"/>
    </xf>
    <xf borderId="0" fillId="3" fontId="11" numFmtId="0" xfId="0" applyAlignment="1" applyFont="1">
      <alignment horizontal="center" vertical="center"/>
    </xf>
    <xf borderId="1" fillId="9" fontId="11" numFmtId="0" xfId="0" applyAlignment="1" applyBorder="1" applyFont="1">
      <alignment horizontal="center" readingOrder="0" vertical="center"/>
    </xf>
    <xf borderId="1" fillId="9" fontId="13" numFmtId="164" xfId="0" applyAlignment="1" applyBorder="1" applyFont="1" applyNumberFormat="1">
      <alignment horizontal="center" readingOrder="0" vertical="center"/>
    </xf>
    <xf borderId="1" fillId="9" fontId="13" numFmtId="0" xfId="0" applyAlignment="1" applyBorder="1" applyFont="1">
      <alignment horizontal="center" vertical="center"/>
    </xf>
    <xf borderId="1" fillId="9" fontId="8" numFmtId="0" xfId="0" applyAlignment="1" applyBorder="1" applyFont="1">
      <alignment vertical="center"/>
    </xf>
    <xf borderId="3" fillId="9" fontId="11" numFmtId="0" xfId="0" applyAlignment="1" applyBorder="1" applyFont="1">
      <alignment horizontal="center" readingOrder="0" vertical="center"/>
    </xf>
    <xf borderId="1" fillId="9" fontId="8" numFmtId="4" xfId="0" applyAlignment="1" applyBorder="1" applyFont="1" applyNumberFormat="1">
      <alignment horizontal="center" readingOrder="0" textRotation="0" vertical="center"/>
    </xf>
    <xf borderId="1" fillId="9" fontId="8" numFmtId="9" xfId="0" applyAlignment="1" applyBorder="1" applyFont="1" applyNumberFormat="1">
      <alignment horizontal="center" readingOrder="0" textRotation="0" vertical="center"/>
    </xf>
    <xf borderId="1" fillId="9" fontId="8" numFmtId="3" xfId="0" applyAlignment="1" applyBorder="1" applyFont="1" applyNumberFormat="1">
      <alignment horizontal="center" readingOrder="0" textRotation="0" vertical="center"/>
    </xf>
    <xf borderId="0" fillId="5" fontId="15" numFmtId="0" xfId="0" applyAlignment="1" applyFont="1">
      <alignment horizontal="center" shrinkToFit="0" vertical="center" wrapText="0"/>
    </xf>
    <xf borderId="2" fillId="5" fontId="8" numFmtId="3" xfId="0" applyAlignment="1" applyBorder="1" applyFont="1" applyNumberFormat="1">
      <alignment horizontal="center" readingOrder="0" textRotation="0" vertical="center"/>
    </xf>
    <xf borderId="0" fillId="19" fontId="15" numFmtId="0" xfId="0" applyAlignment="1" applyFill="1" applyFont="1">
      <alignment horizontal="center" readingOrder="0" vertical="center"/>
    </xf>
    <xf borderId="1" fillId="9" fontId="13" numFmtId="0" xfId="0" applyAlignment="1" applyBorder="1" applyFont="1">
      <alignment horizontal="center" readingOrder="0" vertical="center"/>
    </xf>
    <xf borderId="1" fillId="9" fontId="13" numFmtId="168" xfId="0" applyAlignment="1" applyBorder="1" applyFont="1" applyNumberFormat="1">
      <alignment horizontal="center" readingOrder="0" vertical="center"/>
    </xf>
    <xf borderId="1" fillId="9" fontId="13" numFmtId="164" xfId="0" applyAlignment="1" applyBorder="1" applyFont="1" applyNumberFormat="1">
      <alignment readingOrder="0" vertical="center"/>
    </xf>
    <xf borderId="0" fillId="5" fontId="15" numFmtId="168" xfId="0" applyAlignment="1" applyFont="1" applyNumberFormat="1">
      <alignment horizontal="center" readingOrder="0" vertical="center"/>
    </xf>
    <xf borderId="0" fillId="19" fontId="11" numFmtId="0" xfId="0" applyAlignment="1" applyFont="1">
      <alignment horizontal="center" readingOrder="0" vertical="center"/>
    </xf>
    <xf borderId="0" fillId="9" fontId="8" numFmtId="0" xfId="0" applyAlignment="1" applyFont="1">
      <alignment vertical="center"/>
    </xf>
    <xf borderId="0" fillId="16" fontId="11" numFmtId="0" xfId="0" applyAlignment="1" applyFont="1">
      <alignment horizontal="center" vertical="center"/>
    </xf>
    <xf borderId="0" fillId="5" fontId="13" numFmtId="0" xfId="0" applyAlignment="1" applyFont="1">
      <alignment horizontal="center"/>
    </xf>
    <xf borderId="0" fillId="5" fontId="13" numFmtId="4" xfId="0" applyAlignment="1" applyFont="1" applyNumberFormat="1">
      <alignment horizontal="center" textRotation="0"/>
    </xf>
    <xf borderId="0" fillId="5" fontId="13" numFmtId="9" xfId="0" applyAlignment="1" applyFont="1" applyNumberFormat="1">
      <alignment horizontal="center" textRotation="0"/>
    </xf>
    <xf borderId="0" fillId="15" fontId="11" numFmtId="0" xfId="0" applyAlignment="1" applyFont="1">
      <alignment horizontal="center" readingOrder="0" vertical="center"/>
    </xf>
    <xf borderId="4" fillId="2" fontId="3" numFmtId="0" xfId="0" applyAlignment="1" applyBorder="1" applyFont="1">
      <alignment horizontal="center" readingOrder="0" vertical="center"/>
    </xf>
    <xf borderId="4" fillId="18" fontId="11" numFmtId="0" xfId="0" applyAlignment="1" applyBorder="1" applyFont="1">
      <alignment horizontal="center" readingOrder="0" vertical="center"/>
    </xf>
    <xf borderId="4" fillId="2" fontId="11" numFmtId="0" xfId="0" applyAlignment="1" applyBorder="1" applyFont="1">
      <alignment horizontal="center" vertical="center"/>
    </xf>
    <xf borderId="4" fillId="5" fontId="13" numFmtId="0" xfId="0" applyAlignment="1" applyBorder="1" applyFont="1">
      <alignment horizontal="center" readingOrder="0" vertical="center"/>
    </xf>
    <xf borderId="4" fillId="5" fontId="11" numFmtId="0" xfId="0" applyAlignment="1" applyBorder="1" applyFont="1">
      <alignment horizontal="center" readingOrder="0" vertical="center"/>
    </xf>
    <xf borderId="4" fillId="2" fontId="11" numFmtId="167" xfId="0" applyAlignment="1" applyBorder="1" applyFont="1" applyNumberFormat="1">
      <alignment horizontal="center" vertical="center"/>
    </xf>
    <xf borderId="4" fillId="5" fontId="15" numFmtId="168" xfId="0" applyAlignment="1" applyBorder="1" applyFont="1" applyNumberFormat="1">
      <alignment horizontal="center" readingOrder="0" vertical="center"/>
    </xf>
    <xf borderId="4" fillId="5" fontId="13" numFmtId="164" xfId="0" applyAlignment="1" applyBorder="1" applyFont="1" applyNumberFormat="1">
      <alignment horizontal="center" readingOrder="0" vertical="center"/>
    </xf>
    <xf borderId="4" fillId="5" fontId="13" numFmtId="0" xfId="0" applyAlignment="1" applyBorder="1" applyFont="1">
      <alignment horizontal="center" vertical="center"/>
    </xf>
    <xf borderId="4" fillId="5" fontId="8" numFmtId="0" xfId="0" applyAlignment="1" applyBorder="1" applyFont="1">
      <alignment vertical="center"/>
    </xf>
    <xf borderId="4" fillId="2" fontId="11" numFmtId="0" xfId="0" applyAlignment="1" applyBorder="1" applyFont="1">
      <alignment horizontal="center" readingOrder="0" vertical="center"/>
    </xf>
    <xf borderId="4" fillId="2" fontId="8" numFmtId="0" xfId="0" applyAlignment="1" applyBorder="1" applyFont="1">
      <alignment horizontal="center" readingOrder="0" vertical="center"/>
    </xf>
    <xf borderId="4" fillId="2" fontId="8" numFmtId="9" xfId="0" applyAlignment="1" applyBorder="1" applyFont="1" applyNumberFormat="1">
      <alignment readingOrder="0" vertical="center"/>
    </xf>
    <xf borderId="4" fillId="5" fontId="8" numFmtId="4" xfId="0" applyAlignment="1" applyBorder="1" applyFont="1" applyNumberFormat="1">
      <alignment horizontal="center" readingOrder="0" textRotation="0" vertical="center"/>
    </xf>
    <xf borderId="4" fillId="5" fontId="8" numFmtId="9" xfId="0" applyAlignment="1" applyBorder="1" applyFont="1" applyNumberFormat="1">
      <alignment horizontal="center" readingOrder="0" textRotation="0" vertical="center"/>
    </xf>
    <xf borderId="4" fillId="5" fontId="8" numFmtId="3" xfId="0" applyAlignment="1" applyBorder="1" applyFont="1" applyNumberFormat="1">
      <alignment horizontal="center" readingOrder="0" textRotation="0" vertical="center"/>
    </xf>
    <xf borderId="4" fillId="2" fontId="16" numFmtId="0" xfId="0" applyAlignment="1" applyBorder="1" applyFont="1">
      <alignment horizontal="center" readingOrder="0" vertical="center"/>
    </xf>
    <xf borderId="0" fillId="11" fontId="21" numFmtId="166" xfId="0" applyAlignment="1" applyFont="1" applyNumberFormat="1">
      <alignment horizontal="center" readingOrder="0" vertical="center"/>
    </xf>
    <xf borderId="0" fillId="11" fontId="8" numFmtId="4" xfId="0" applyAlignment="1" applyFont="1" applyNumberFormat="1">
      <alignment horizontal="center" readingOrder="0" vertical="center"/>
    </xf>
    <xf borderId="0" fillId="11" fontId="8" numFmtId="9" xfId="0" applyAlignment="1" applyFont="1" applyNumberFormat="1">
      <alignment horizontal="center" vertical="center"/>
    </xf>
    <xf borderId="0" fillId="11" fontId="12" numFmtId="3" xfId="0" applyAlignment="1" applyFont="1" applyNumberFormat="1">
      <alignment horizontal="left" readingOrder="0" vertical="center"/>
    </xf>
    <xf borderId="0" fillId="11" fontId="11" numFmtId="166" xfId="0" applyAlignment="1" applyFont="1" applyNumberFormat="1">
      <alignment horizontal="right" readingOrder="0" vertical="center"/>
    </xf>
    <xf borderId="0" fillId="5" fontId="13" numFmtId="164" xfId="0" applyAlignment="1" applyFont="1" applyNumberFormat="1">
      <alignment horizontal="center" readingOrder="0"/>
    </xf>
    <xf borderId="0" fillId="20" fontId="15" numFmtId="0" xfId="0" applyAlignment="1" applyFill="1" applyFont="1">
      <alignment horizontal="center" readingOrder="0" vertical="center"/>
    </xf>
    <xf borderId="0" fillId="21" fontId="8" numFmtId="0" xfId="0" applyAlignment="1" applyFill="1" applyFont="1">
      <alignment horizontal="center" readingOrder="0" vertical="center"/>
    </xf>
    <xf borderId="0" fillId="9" fontId="8" numFmtId="0" xfId="0" applyAlignment="1" applyFont="1">
      <alignment horizontal="center" readingOrder="0" textRotation="0" vertical="center"/>
    </xf>
    <xf borderId="2" fillId="9" fontId="13" numFmtId="0" xfId="0" applyAlignment="1" applyBorder="1" applyFont="1">
      <alignment horizontal="center" readingOrder="0"/>
    </xf>
    <xf borderId="2" fillId="3" fontId="11" numFmtId="167" xfId="0" applyAlignment="1" applyBorder="1" applyFont="1" applyNumberFormat="1">
      <alignment horizontal="center" vertical="center"/>
    </xf>
    <xf borderId="2" fillId="9" fontId="13" numFmtId="164" xfId="0" applyAlignment="1" applyBorder="1" applyFont="1" applyNumberFormat="1">
      <alignment horizontal="center" readingOrder="0"/>
    </xf>
    <xf borderId="0" fillId="5" fontId="14" numFmtId="0" xfId="0" applyAlignment="1" applyFont="1">
      <alignment readingOrder="0" vertical="center"/>
    </xf>
    <xf borderId="0" fillId="22" fontId="15" numFmtId="0" xfId="0" applyAlignment="1" applyFill="1" applyFont="1">
      <alignment horizontal="center" readingOrder="0" vertical="center"/>
    </xf>
    <xf borderId="0" fillId="23" fontId="8" numFmtId="3" xfId="0" applyAlignment="1" applyFill="1" applyFont="1" applyNumberFormat="1">
      <alignment horizontal="center" readingOrder="0" textRotation="0" vertical="center"/>
    </xf>
    <xf borderId="0" fillId="19" fontId="13" numFmtId="0" xfId="0" applyAlignment="1" applyFont="1">
      <alignment horizontal="center" readingOrder="0" vertical="center"/>
    </xf>
    <xf borderId="1" fillId="11" fontId="11" numFmtId="0" xfId="0" applyAlignment="1" applyBorder="1" applyFont="1">
      <alignment horizontal="center" readingOrder="0" vertical="center"/>
    </xf>
    <xf borderId="1" fillId="3" fontId="11" numFmtId="167" xfId="0" applyAlignment="1" applyBorder="1" applyFont="1" applyNumberFormat="1">
      <alignment horizontal="center" vertical="center"/>
    </xf>
    <xf borderId="1" fillId="5" fontId="15" numFmtId="164" xfId="0" applyAlignment="1" applyBorder="1" applyFont="1" applyNumberFormat="1">
      <alignment horizontal="center" readingOrder="0" vertical="center"/>
    </xf>
    <xf borderId="1" fillId="5" fontId="13" numFmtId="164" xfId="0" applyAlignment="1" applyBorder="1" applyFont="1" applyNumberFormat="1">
      <alignment horizontal="center" readingOrder="0" vertical="center"/>
    </xf>
    <xf borderId="1" fillId="5" fontId="8" numFmtId="9" xfId="0" applyAlignment="1" applyBorder="1" applyFont="1" applyNumberFormat="1">
      <alignment horizontal="center" readingOrder="0" textRotation="0" vertical="center"/>
    </xf>
    <xf borderId="0" fillId="3" fontId="16" numFmtId="0" xfId="0" applyAlignment="1" applyFont="1">
      <alignment horizontal="center" readingOrder="0" vertical="center"/>
    </xf>
    <xf borderId="0" fillId="2" fontId="3" numFmtId="0" xfId="0" applyAlignment="1" applyFont="1">
      <alignment horizontal="center" readingOrder="0" shrinkToFit="0" vertical="center" wrapText="1"/>
    </xf>
    <xf borderId="0" fillId="3" fontId="22" numFmtId="0" xfId="0" applyFont="1"/>
    <xf borderId="0" fillId="3" fontId="22" numFmtId="0" xfId="0" applyAlignment="1" applyFont="1">
      <alignment vertical="bottom"/>
    </xf>
    <xf borderId="0" fillId="24" fontId="23" numFmtId="0" xfId="0" applyAlignment="1" applyFill="1" applyFont="1">
      <alignment horizontal="center"/>
    </xf>
    <xf borderId="0" fillId="24" fontId="23" numFmtId="0" xfId="0" applyAlignment="1" applyFont="1">
      <alignment horizontal="center" vertical="bottom"/>
    </xf>
    <xf borderId="0" fillId="24" fontId="24" numFmtId="0" xfId="0" applyAlignment="1" applyFont="1">
      <alignment horizontal="center"/>
    </xf>
    <xf borderId="0" fillId="24" fontId="24" numFmtId="0" xfId="0" applyAlignment="1" applyFont="1">
      <alignment horizontal="center" vertical="bottom"/>
    </xf>
    <xf borderId="5" fillId="25" fontId="25" numFmtId="0" xfId="0" applyAlignment="1" applyBorder="1" applyFill="1" applyFont="1">
      <alignment horizontal="center"/>
    </xf>
    <xf borderId="6" fillId="0" fontId="26" numFmtId="0" xfId="0" applyBorder="1" applyFont="1"/>
    <xf borderId="7" fillId="0" fontId="26" numFmtId="0" xfId="0" applyBorder="1" applyFont="1"/>
    <xf borderId="5" fillId="0" fontId="25" numFmtId="0" xfId="0" applyAlignment="1" applyBorder="1" applyFont="1">
      <alignment horizontal="center"/>
    </xf>
    <xf borderId="8" fillId="0" fontId="25" numFmtId="0" xfId="0" applyAlignment="1" applyBorder="1" applyFont="1">
      <alignment horizontal="center" vertical="bottom"/>
    </xf>
    <xf borderId="9" fillId="25" fontId="27" numFmtId="0" xfId="0" applyAlignment="1" applyBorder="1" applyFont="1">
      <alignment horizontal="center"/>
    </xf>
    <xf borderId="10" fillId="0" fontId="26" numFmtId="0" xfId="0" applyBorder="1" applyFont="1"/>
    <xf borderId="9" fillId="0" fontId="27" numFmtId="0" xfId="0" applyAlignment="1" applyBorder="1" applyFont="1">
      <alignment horizontal="center"/>
    </xf>
    <xf borderId="11" fillId="0" fontId="27" numFmtId="0" xfId="0" applyAlignment="1" applyBorder="1" applyFont="1">
      <alignment horizontal="center" vertical="bottom"/>
    </xf>
    <xf borderId="9" fillId="25" fontId="28" numFmtId="0" xfId="0" applyAlignment="1" applyBorder="1" applyFont="1">
      <alignment horizontal="center"/>
    </xf>
    <xf borderId="9" fillId="0" fontId="29" numFmtId="0" xfId="0" applyAlignment="1" applyBorder="1" applyFont="1">
      <alignment horizontal="center"/>
    </xf>
    <xf borderId="11" fillId="0" fontId="30" numFmtId="0" xfId="0" applyAlignment="1" applyBorder="1" applyFont="1">
      <alignment horizontal="center" vertical="bottom"/>
    </xf>
    <xf borderId="12" fillId="25" fontId="31" numFmtId="0" xfId="0" applyAlignment="1" applyBorder="1" applyFont="1">
      <alignment horizontal="center"/>
    </xf>
    <xf borderId="3" fillId="0" fontId="26" numFmtId="0" xfId="0" applyBorder="1" applyFont="1"/>
    <xf borderId="13" fillId="0" fontId="26" numFmtId="0" xfId="0" applyBorder="1" applyFont="1"/>
    <xf borderId="9" fillId="0" fontId="31" numFmtId="0" xfId="0" applyAlignment="1" applyBorder="1" applyFont="1">
      <alignment horizontal="center"/>
    </xf>
    <xf borderId="9" fillId="0" fontId="31" numFmtId="0" xfId="0" applyAlignment="1" applyBorder="1" applyFont="1">
      <alignment horizontal="center" shrinkToFit="0" wrapText="1"/>
    </xf>
    <xf borderId="11" fillId="0" fontId="31" numFmtId="0" xfId="0" applyAlignment="1" applyBorder="1" applyFont="1">
      <alignment horizontal="center" vertical="bottom"/>
    </xf>
    <xf borderId="14" fillId="0" fontId="31" numFmtId="0" xfId="0" applyAlignment="1" applyBorder="1" applyFont="1">
      <alignment horizontal="center" vertical="bottom"/>
    </xf>
    <xf borderId="12" fillId="0" fontId="31" numFmtId="0" xfId="0" applyAlignment="1" applyBorder="1" applyFont="1">
      <alignment horizontal="center"/>
    </xf>
    <xf borderId="12" fillId="0" fontId="26" numFmtId="0" xfId="0" applyBorder="1" applyFont="1"/>
    <xf borderId="9" fillId="0" fontId="32" numFmtId="0" xfId="0" applyAlignment="1" applyBorder="1" applyFont="1">
      <alignment horizontal="center"/>
    </xf>
    <xf borderId="0" fillId="3" fontId="19" numFmtId="0" xfId="0" applyFont="1"/>
    <xf borderId="9" fillId="0" fontId="31" numFmtId="0" xfId="0" applyAlignment="1" applyBorder="1" applyFont="1">
      <alignment horizontal="center" readingOrder="0"/>
    </xf>
    <xf borderId="9" fillId="26" fontId="27" numFmtId="0" xfId="0" applyAlignment="1" applyBorder="1" applyFill="1" applyFont="1">
      <alignment horizontal="center"/>
    </xf>
    <xf borderId="9" fillId="26" fontId="33" numFmtId="0" xfId="0" applyAlignment="1" applyBorder="1" applyFont="1">
      <alignment horizontal="center"/>
    </xf>
    <xf borderId="9" fillId="26" fontId="31" numFmtId="0" xfId="0" applyAlignment="1" applyBorder="1" applyFont="1">
      <alignment horizontal="center"/>
    </xf>
    <xf borderId="12" fillId="26" fontId="31" numFmtId="0" xfId="0" applyAlignment="1" applyBorder="1" applyFont="1">
      <alignment horizontal="center"/>
    </xf>
    <xf borderId="9" fillId="0" fontId="31" numFmtId="0" xfId="0" applyAlignment="1" applyBorder="1" applyFont="1">
      <alignment horizontal="center" shrinkToFit="0" vertical="center" wrapText="1"/>
    </xf>
    <xf borderId="12" fillId="0" fontId="31" numFmtId="0" xfId="0" applyAlignment="1" applyBorder="1" applyFont="1">
      <alignment horizontal="center" readingOrder="0"/>
    </xf>
    <xf borderId="5" fillId="24" fontId="24" numFmtId="0" xfId="0" applyAlignment="1" applyBorder="1" applyFont="1">
      <alignment horizontal="center"/>
    </xf>
    <xf borderId="12" fillId="0" fontId="31" numFmtId="0" xfId="0" applyAlignment="1" applyBorder="1" applyFont="1">
      <alignment horizontal="center" shrinkToFit="0" wrapText="1"/>
    </xf>
    <xf borderId="0" fillId="2" fontId="31" numFmtId="0" xfId="0" applyAlignment="1" applyFont="1">
      <alignment horizontal="center"/>
    </xf>
    <xf borderId="5" fillId="0" fontId="25" numFmtId="0" xfId="0" applyAlignment="1" applyBorder="1" applyFont="1">
      <alignment horizontal="center" vertical="bottom"/>
    </xf>
    <xf borderId="9" fillId="0" fontId="27" numFmtId="0" xfId="0" applyAlignment="1" applyBorder="1" applyFont="1">
      <alignment horizontal="center" vertical="bottom"/>
    </xf>
    <xf borderId="9" fillId="0" fontId="34" numFmtId="0" xfId="0" applyAlignment="1" applyBorder="1" applyFont="1">
      <alignment horizontal="center" vertical="bottom"/>
    </xf>
    <xf borderId="9" fillId="0" fontId="31" numFmtId="0" xfId="0" applyAlignment="1" applyBorder="1" applyFont="1">
      <alignment horizontal="center" vertical="bottom"/>
    </xf>
    <xf borderId="9" fillId="0" fontId="31" numFmtId="0" xfId="0" applyAlignment="1" applyBorder="1" applyFont="1">
      <alignment horizontal="center" shrinkToFit="0" vertical="bottom" wrapText="1"/>
    </xf>
    <xf borderId="12" fillId="0" fontId="31" numFmtId="0" xfId="0" applyAlignment="1" applyBorder="1" applyFont="1">
      <alignment horizontal="center" shrinkToFit="0" vertical="bottom" wrapText="1"/>
    </xf>
    <xf borderId="0" fillId="27" fontId="35" numFmtId="0" xfId="0" applyAlignment="1" applyFill="1" applyFont="1">
      <alignment horizontal="center" readingOrder="0" vertical="center"/>
    </xf>
    <xf borderId="0" fillId="3" fontId="19" numFmtId="0" xfId="0" applyAlignment="1" applyFont="1">
      <alignment horizontal="center"/>
    </xf>
    <xf borderId="0" fillId="2" fontId="35" numFmtId="0" xfId="0" applyAlignment="1" applyFont="1">
      <alignment horizontal="center" readingOrder="0" vertical="center"/>
    </xf>
    <xf borderId="0" fillId="0" fontId="36" numFmtId="0" xfId="0" applyAlignment="1" applyFont="1">
      <alignment horizontal="center" readingOrder="0" vertical="center"/>
    </xf>
    <xf borderId="0" fillId="2" fontId="37" numFmtId="0" xfId="0" applyAlignment="1" applyFont="1">
      <alignment horizontal="center" readingOrder="0" vertical="center"/>
    </xf>
    <xf borderId="0" fillId="0" fontId="19" numFmtId="0" xfId="0" applyAlignment="1" applyFont="1">
      <alignment horizontal="center" readingOrder="0"/>
    </xf>
    <xf borderId="0" fillId="0" fontId="19" numFmtId="166" xfId="0" applyAlignment="1" applyFont="1" applyNumberFormat="1">
      <alignment horizontal="center" readingOrder="0"/>
    </xf>
    <xf borderId="0" fillId="0" fontId="19" numFmtId="0" xfId="0" applyAlignment="1" applyFont="1">
      <alignment horizontal="center" vertical="center"/>
    </xf>
    <xf borderId="0" fillId="0" fontId="19" numFmtId="168" xfId="0" applyAlignment="1" applyFont="1" applyNumberFormat="1">
      <alignment horizontal="center" readingOrder="0"/>
    </xf>
    <xf borderId="0" fillId="0" fontId="19" numFmtId="0" xfId="0" applyAlignment="1" applyFont="1">
      <alignment horizontal="center" readingOrder="0" vertical="center"/>
    </xf>
    <xf borderId="0" fillId="2" fontId="19" numFmtId="0" xfId="0" applyAlignment="1" applyFont="1">
      <alignment horizontal="center" readingOrder="0" vertical="center"/>
    </xf>
    <xf borderId="0" fillId="0" fontId="19" numFmtId="166" xfId="0" applyAlignment="1" applyFont="1" applyNumberFormat="1">
      <alignment horizontal="center" readingOrder="0" vertical="center"/>
    </xf>
    <xf borderId="0" fillId="0" fontId="19" numFmtId="164" xfId="0" applyAlignment="1" applyFont="1" applyNumberFormat="1">
      <alignment horizontal="center" readingOrder="0" vertical="center"/>
    </xf>
    <xf borderId="0" fillId="0" fontId="38" numFmtId="0" xfId="0" applyAlignment="1" applyFont="1">
      <alignment horizontal="center" readingOrder="0" vertical="center"/>
    </xf>
    <xf borderId="0" fillId="2" fontId="19" numFmtId="0" xfId="0" applyAlignment="1" applyFont="1">
      <alignment horizontal="center" vertical="center"/>
    </xf>
    <xf borderId="0" fillId="0" fontId="19" numFmtId="0" xfId="0" applyAlignment="1" applyFont="1">
      <alignment horizontal="center"/>
    </xf>
    <xf borderId="0" fillId="2" fontId="19" numFmtId="0" xfId="0" applyAlignment="1" applyFont="1">
      <alignment horizontal="center"/>
    </xf>
    <xf borderId="0" fillId="0" fontId="19" numFmtId="165" xfId="0" applyAlignment="1" applyFont="1" applyNumberFormat="1">
      <alignment horizontal="center" readingOrder="0" vertical="center"/>
    </xf>
    <xf borderId="15" fillId="28" fontId="23" numFmtId="0" xfId="0" applyAlignment="1" applyBorder="1" applyFill="1" applyFont="1">
      <alignment horizontal="center" vertical="center"/>
    </xf>
    <xf borderId="16" fillId="28" fontId="23" numFmtId="0" xfId="0" applyAlignment="1" applyBorder="1" applyFont="1">
      <alignment horizontal="center" vertical="center"/>
    </xf>
    <xf borderId="17" fillId="28" fontId="23" numFmtId="0" xfId="0" applyAlignment="1" applyBorder="1" applyFont="1">
      <alignment horizontal="center" vertical="center"/>
    </xf>
    <xf borderId="18" fillId="28" fontId="23" numFmtId="0" xfId="0" applyAlignment="1" applyBorder="1" applyFont="1">
      <alignment horizontal="center" vertical="center"/>
    </xf>
    <xf borderId="19" fillId="24" fontId="23" numFmtId="0" xfId="0" applyAlignment="1" applyBorder="1" applyFont="1">
      <alignment horizontal="center" readingOrder="0" vertical="center"/>
    </xf>
    <xf borderId="4" fillId="0" fontId="26" numFmtId="0" xfId="0" applyBorder="1" applyFont="1"/>
    <xf borderId="20" fillId="0" fontId="26" numFmtId="0" xfId="0" applyBorder="1" applyFont="1"/>
    <xf borderId="0" fillId="28" fontId="23" numFmtId="0" xfId="0" applyAlignment="1" applyFont="1">
      <alignment horizontal="center" vertical="center"/>
    </xf>
    <xf borderId="19" fillId="24" fontId="23" numFmtId="0" xfId="0" applyAlignment="1" applyBorder="1" applyFont="1">
      <alignment horizontal="center" vertical="center"/>
    </xf>
    <xf borderId="17" fillId="28" fontId="22" numFmtId="0" xfId="0" applyAlignment="1" applyBorder="1" applyFont="1">
      <alignment horizontal="center" vertical="center"/>
    </xf>
    <xf borderId="15" fillId="28" fontId="22" numFmtId="0" xfId="0" applyAlignment="1" applyBorder="1" applyFont="1">
      <alignment horizontal="center" vertical="center"/>
    </xf>
    <xf borderId="21" fillId="28" fontId="22" numFmtId="0" xfId="0" applyAlignment="1" applyBorder="1" applyFont="1">
      <alignment horizontal="center" vertical="center"/>
    </xf>
    <xf borderId="22" fillId="28" fontId="22" numFmtId="0" xfId="0" applyAlignment="1" applyBorder="1" applyFont="1">
      <alignment horizontal="center" vertical="center"/>
    </xf>
    <xf borderId="19" fillId="24" fontId="39" numFmtId="0" xfId="0" applyAlignment="1" applyBorder="1" applyFont="1">
      <alignment horizontal="center" readingOrder="0" vertical="center"/>
    </xf>
    <xf borderId="18" fillId="28" fontId="22" numFmtId="0" xfId="0" applyAlignment="1" applyBorder="1" applyFont="1">
      <alignment horizontal="center" vertical="center"/>
    </xf>
    <xf borderId="15" fillId="28" fontId="24" numFmtId="0" xfId="0" applyAlignment="1" applyBorder="1" applyFont="1">
      <alignment horizontal="center" vertical="center"/>
    </xf>
    <xf borderId="23" fillId="24" fontId="24" numFmtId="0" xfId="0" applyAlignment="1" applyBorder="1" applyFont="1">
      <alignment horizontal="center" readingOrder="0" vertical="center"/>
    </xf>
    <xf borderId="24" fillId="0" fontId="26" numFmtId="0" xfId="0" applyBorder="1" applyFont="1"/>
    <xf borderId="25" fillId="0" fontId="26" numFmtId="0" xfId="0" applyBorder="1" applyFont="1"/>
    <xf borderId="0" fillId="28" fontId="24" numFmtId="0" xfId="0" applyAlignment="1" applyFont="1">
      <alignment horizontal="center" vertical="center"/>
    </xf>
    <xf borderId="23" fillId="24" fontId="24" numFmtId="0" xfId="0" applyAlignment="1" applyBorder="1" applyFont="1">
      <alignment horizontal="center" vertical="center"/>
    </xf>
    <xf borderId="26" fillId="24" fontId="24" numFmtId="0" xfId="0" applyAlignment="1" applyBorder="1" applyFont="1">
      <alignment horizontal="center" vertical="center"/>
    </xf>
    <xf borderId="27" fillId="0" fontId="26" numFmtId="0" xfId="0" applyBorder="1" applyFont="1"/>
    <xf borderId="18" fillId="28" fontId="24" numFmtId="0" xfId="0" applyAlignment="1" applyBorder="1" applyFont="1">
      <alignment horizontal="center" readingOrder="0" vertical="center"/>
    </xf>
    <xf borderId="15" fillId="28" fontId="19" numFmtId="0" xfId="0" applyAlignment="1" applyBorder="1" applyFont="1">
      <alignment horizontal="center" vertical="center"/>
    </xf>
    <xf borderId="28" fillId="0" fontId="38" numFmtId="0" xfId="0" applyAlignment="1" applyBorder="1" applyFont="1">
      <alignment horizontal="center" vertical="center"/>
    </xf>
    <xf borderId="29" fillId="0" fontId="26" numFmtId="0" xfId="0" applyBorder="1" applyFont="1"/>
    <xf borderId="30" fillId="0" fontId="26" numFmtId="0" xfId="0" applyBorder="1" applyFont="1"/>
    <xf borderId="0" fillId="28" fontId="19" numFmtId="0" xfId="0" applyAlignment="1" applyFont="1">
      <alignment horizontal="center" vertical="center"/>
    </xf>
    <xf borderId="28" fillId="0" fontId="19" numFmtId="0" xfId="0" applyAlignment="1" applyBorder="1" applyFont="1">
      <alignment horizontal="center" vertical="center"/>
    </xf>
    <xf borderId="18" fillId="28" fontId="19" numFmtId="0" xfId="0" applyAlignment="1" applyBorder="1" applyFont="1">
      <alignment horizontal="center" vertical="center"/>
    </xf>
    <xf borderId="15" fillId="28" fontId="40" numFmtId="0" xfId="0" applyAlignment="1" applyBorder="1" applyFont="1">
      <alignment horizontal="center" vertical="center"/>
    </xf>
    <xf borderId="28" fillId="0" fontId="41" numFmtId="0" xfId="0" applyAlignment="1" applyBorder="1" applyFont="1">
      <alignment horizontal="center" vertical="center"/>
    </xf>
    <xf borderId="0" fillId="28" fontId="42" numFmtId="0" xfId="0" applyAlignment="1" applyFont="1">
      <alignment horizontal="center" vertical="center"/>
    </xf>
    <xf borderId="18" fillId="28" fontId="43" numFmtId="0" xfId="0" applyAlignment="1" applyBorder="1" applyFont="1">
      <alignment horizontal="center" vertical="center"/>
    </xf>
    <xf borderId="15" fillId="28" fontId="31" numFmtId="0" xfId="0" applyAlignment="1" applyBorder="1" applyFont="1">
      <alignment horizontal="center" vertical="center"/>
    </xf>
    <xf borderId="31" fillId="0" fontId="31" numFmtId="0" xfId="0" applyAlignment="1" applyBorder="1" applyFont="1">
      <alignment horizontal="center" readingOrder="0" vertical="center"/>
    </xf>
    <xf borderId="32" fillId="0" fontId="26" numFmtId="0" xfId="0" applyBorder="1" applyFont="1"/>
    <xf borderId="0" fillId="28" fontId="31" numFmtId="0" xfId="0" applyAlignment="1" applyFont="1">
      <alignment horizontal="center" vertical="center"/>
    </xf>
    <xf borderId="31" fillId="0" fontId="31" numFmtId="0" xfId="0" applyAlignment="1" applyBorder="1" applyFont="1">
      <alignment horizontal="center" vertical="center"/>
    </xf>
    <xf borderId="31" fillId="0" fontId="31" numFmtId="0" xfId="0" applyAlignment="1" applyBorder="1" applyFont="1">
      <alignment horizontal="center" shrinkToFit="0" vertical="center" wrapText="1"/>
    </xf>
    <xf borderId="18" fillId="28" fontId="31" numFmtId="0" xfId="0" applyAlignment="1" applyBorder="1" applyFont="1">
      <alignment horizontal="center" shrinkToFit="0" vertical="center" wrapText="1"/>
    </xf>
    <xf borderId="33" fillId="0" fontId="26" numFmtId="0" xfId="0" applyBorder="1" applyFont="1"/>
    <xf borderId="34" fillId="0" fontId="26" numFmtId="0" xfId="0" applyBorder="1" applyFont="1"/>
    <xf borderId="0" fillId="28" fontId="22" numFmtId="0" xfId="0" applyAlignment="1" applyFont="1">
      <alignment horizontal="center" vertical="center"/>
    </xf>
    <xf borderId="35" fillId="0" fontId="26" numFmtId="0" xfId="0" applyBorder="1" applyFont="1"/>
    <xf borderId="1" fillId="0" fontId="26" numFmtId="0" xfId="0" applyBorder="1" applyFont="1"/>
    <xf borderId="36" fillId="0" fontId="26" numFmtId="0" xfId="0" applyBorder="1" applyFont="1"/>
    <xf borderId="21" fillId="28" fontId="24" numFmtId="0" xfId="0" applyAlignment="1" applyBorder="1" applyFont="1">
      <alignment horizontal="center" vertical="center"/>
    </xf>
    <xf borderId="22" fillId="28" fontId="24" numFmtId="0" xfId="0" applyAlignment="1" applyBorder="1" applyFont="1">
      <alignment horizontal="center" vertical="center"/>
    </xf>
    <xf borderId="28" fillId="0" fontId="38" numFmtId="0" xfId="0" applyAlignment="1" applyBorder="1" applyFont="1">
      <alignment horizontal="center" readingOrder="0" vertical="center"/>
    </xf>
    <xf borderId="15" fillId="28" fontId="31" numFmtId="0" xfId="0" applyAlignment="1" applyBorder="1" applyFont="1">
      <alignment horizontal="center" shrinkToFit="0" vertical="center" wrapText="1"/>
    </xf>
    <xf borderId="31" fillId="0" fontId="31" numFmtId="0" xfId="0" applyAlignment="1" applyBorder="1" applyFont="1">
      <alignment horizontal="center" readingOrder="0" shrinkToFit="0" vertical="center" wrapText="1"/>
    </xf>
    <xf borderId="0" fillId="28" fontId="31" numFmtId="0" xfId="0" applyAlignment="1" applyFont="1">
      <alignment horizontal="center" shrinkToFit="0" vertical="center" wrapText="1"/>
    </xf>
    <xf borderId="37" fillId="28" fontId="22" numFmtId="0" xfId="0" applyAlignment="1" applyBorder="1" applyFont="1">
      <alignment horizontal="center" vertical="center"/>
    </xf>
    <xf borderId="31" fillId="0" fontId="44" numFmtId="0" xfId="0" applyAlignment="1" applyBorder="1" applyFont="1">
      <alignment horizontal="center" shrinkToFit="0" vertical="center" wrapText="1"/>
    </xf>
    <xf borderId="22" fillId="28" fontId="19" numFmtId="0" xfId="0" applyAlignment="1" applyBorder="1" applyFont="1">
      <alignment horizontal="center" vertical="center"/>
    </xf>
    <xf borderId="37" fillId="28" fontId="19" numFmtId="0" xfId="0" applyAlignment="1" applyBorder="1" applyFont="1">
      <alignment horizontal="center" vertical="center"/>
    </xf>
    <xf borderId="38" fillId="23" fontId="35" numFmtId="0" xfId="0" applyAlignment="1" applyBorder="1" applyFont="1">
      <alignment horizontal="center" readingOrder="0" vertical="center"/>
    </xf>
    <xf borderId="2" fillId="0" fontId="26" numFmtId="0" xfId="0" applyBorder="1" applyFont="1"/>
    <xf borderId="39" fillId="0" fontId="26" numFmtId="0" xfId="0" applyBorder="1" applyFont="1"/>
    <xf borderId="33" fillId="0" fontId="45" numFmtId="0" xfId="0" applyAlignment="1" applyBorder="1" applyFont="1">
      <alignment horizontal="center" readingOrder="0" vertical="center"/>
    </xf>
    <xf borderId="0" fillId="2" fontId="19" numFmtId="0" xfId="0" applyAlignment="1" applyFont="1">
      <alignment horizontal="center" readingOrder="0"/>
    </xf>
    <xf borderId="0" fillId="2" fontId="19" numFmtId="0" xfId="0" applyAlignment="1" applyFont="1">
      <alignment readingOrder="0"/>
    </xf>
    <xf borderId="0" fillId="29" fontId="19" numFmtId="0" xfId="0" applyAlignment="1" applyFill="1" applyFont="1">
      <alignment horizontal="center" readingOrder="0"/>
    </xf>
    <xf borderId="0" fillId="0" fontId="19" numFmtId="0" xfId="0" applyAlignment="1" applyFont="1">
      <alignment readingOrder="0"/>
    </xf>
    <xf borderId="0" fillId="9" fontId="19" numFmtId="0" xfId="0" applyAlignment="1" applyFont="1">
      <alignment horizontal="center" readingOrder="0"/>
    </xf>
    <xf borderId="0" fillId="2" fontId="19" numFmtId="0" xfId="0" applyFont="1"/>
    <xf borderId="0" fillId="19" fontId="19" numFmtId="0" xfId="0" applyAlignment="1" applyFont="1">
      <alignment horizontal="center" readingOrder="0"/>
    </xf>
    <xf borderId="0" fillId="11" fontId="19" numFmtId="0" xfId="0" applyAlignment="1" applyFont="1">
      <alignment horizontal="center" readingOrder="0"/>
    </xf>
    <xf borderId="0" fillId="30" fontId="19" numFmtId="0" xfId="0" applyAlignment="1" applyFill="1" applyFont="1">
      <alignment horizontal="center" readingOrder="0"/>
    </xf>
    <xf borderId="0" fillId="20" fontId="19" numFmtId="0" xfId="0" applyAlignment="1" applyFont="1">
      <alignment horizontal="center" readingOrder="0"/>
    </xf>
    <xf borderId="0" fillId="0" fontId="46" numFmtId="0" xfId="0" applyAlignment="1" applyFont="1">
      <alignment horizontal="center" readingOrder="0" vertical="center"/>
    </xf>
    <xf borderId="0" fillId="0" fontId="47" numFmtId="0" xfId="0" applyAlignment="1" applyFont="1">
      <alignment horizontal="center" readingOrder="0" vertical="center"/>
    </xf>
    <xf borderId="0" fillId="0" fontId="19" numFmtId="0" xfId="0" applyAlignment="1" applyFont="1">
      <alignment horizontal="center" readingOrder="0" vertical="center"/>
    </xf>
    <xf borderId="0" fillId="0" fontId="19" numFmtId="0" xfId="0" applyAlignment="1" applyFont="1">
      <alignment horizontal="center" vertical="center"/>
    </xf>
    <xf borderId="0" fillId="0" fontId="22" numFmtId="0" xfId="0" applyAlignment="1" applyFont="1">
      <alignment horizontal="center" vertical="center"/>
    </xf>
  </cellXfs>
  <cellStyles count="1">
    <cellStyle xfId="0" name="Normal" builtinId="0"/>
  </cellStyles>
  <dxfs count="6">
    <dxf>
      <font/>
      <fill>
        <patternFill patternType="solid">
          <fgColor rgb="FFCC0000"/>
          <bgColor rgb="FFCC0000"/>
        </patternFill>
      </fill>
      <border/>
    </dxf>
    <dxf>
      <font/>
      <fill>
        <patternFill patternType="solid">
          <fgColor rgb="FF3C78D8"/>
          <bgColor rgb="FF3C78D8"/>
        </patternFill>
      </fill>
      <border/>
    </dxf>
    <dxf>
      <font/>
      <fill>
        <patternFill patternType="solid">
          <fgColor rgb="FF434343"/>
          <bgColor rgb="FF434343"/>
        </patternFill>
      </fill>
      <border/>
    </dxf>
    <dxf>
      <font/>
      <fill>
        <patternFill patternType="none"/>
      </fill>
      <border/>
    </dxf>
    <dxf>
      <font/>
      <fill>
        <patternFill patternType="solid">
          <fgColor rgb="FF666666"/>
          <bgColor rgb="FF666666"/>
        </patternFill>
      </fill>
      <border/>
    </dxf>
    <dxf>
      <font/>
      <fill>
        <patternFill patternType="solid">
          <fgColor rgb="FF999999"/>
          <bgColor rgb="FF999999"/>
        </patternFill>
      </fill>
      <border/>
    </dxf>
  </dxfs>
  <tableStyles count="1">
    <tableStyle count="2" pivot="0" name="Billet Icons-style">
      <tableStyleElement dxfId="4" type="firstRowStripe"/>
      <tableStyleElement dxfId="5" type="secondRowStripe"/>
    </tableStyle>
  </tableStyles>
</styleSheet>
</file>

<file path=xl/_rels/workbook.xml.rels><?xml version="1.0" encoding="UTF-8" standalone="yes"?><Relationships xmlns="http://schemas.openxmlformats.org/package/2006/relationships"><Relationship Id="rId10" Type="http://schemas.openxmlformats.org/officeDocument/2006/relationships/worksheet" Target="worksheets/sheet7.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6.png"/><Relationship Id="rId3" Type="http://schemas.openxmlformats.org/officeDocument/2006/relationships/image" Target="../media/image3.png"/><Relationship Id="rId4" Type="http://schemas.openxmlformats.org/officeDocument/2006/relationships/image" Target="../media/image1.png"/><Relationship Id="rId5" Type="http://schemas.openxmlformats.org/officeDocument/2006/relationships/image" Target="../media/image4.png"/><Relationship Id="rId6" Type="http://schemas.openxmlformats.org/officeDocument/2006/relationships/image" Target="../media/image7.png"/><Relationship Id="rId7" Type="http://schemas.openxmlformats.org/officeDocument/2006/relationships/image" Target="../media/image2.png"/></Relationships>
</file>

<file path=xl/drawings/_rels/drawing3.xml.rels><?xml version="1.0" encoding="UTF-8" standalone="yes"?><Relationships xmlns="http://schemas.openxmlformats.org/package/2006/relationships"><Relationship Id="rId11" Type="http://schemas.openxmlformats.org/officeDocument/2006/relationships/image" Target="../media/image15.png"/><Relationship Id="rId10" Type="http://schemas.openxmlformats.org/officeDocument/2006/relationships/image" Target="../media/image14.png"/><Relationship Id="rId13" Type="http://schemas.openxmlformats.org/officeDocument/2006/relationships/image" Target="../media/image26.png"/><Relationship Id="rId12" Type="http://schemas.openxmlformats.org/officeDocument/2006/relationships/image" Target="../media/image23.png"/><Relationship Id="rId1" Type="http://schemas.openxmlformats.org/officeDocument/2006/relationships/image" Target="../media/image13.png"/><Relationship Id="rId2" Type="http://schemas.openxmlformats.org/officeDocument/2006/relationships/image" Target="../media/image8.png"/><Relationship Id="rId3" Type="http://schemas.openxmlformats.org/officeDocument/2006/relationships/image" Target="../media/image10.png"/><Relationship Id="rId4" Type="http://schemas.openxmlformats.org/officeDocument/2006/relationships/image" Target="../media/image18.jpg"/><Relationship Id="rId9" Type="http://schemas.openxmlformats.org/officeDocument/2006/relationships/image" Target="../media/image17.png"/><Relationship Id="rId5" Type="http://schemas.openxmlformats.org/officeDocument/2006/relationships/image" Target="../media/image11.png"/><Relationship Id="rId6" Type="http://schemas.openxmlformats.org/officeDocument/2006/relationships/image" Target="../media/image12.png"/><Relationship Id="rId7" Type="http://schemas.openxmlformats.org/officeDocument/2006/relationships/image" Target="../media/image16.png"/><Relationship Id="rId8" Type="http://schemas.openxmlformats.org/officeDocument/2006/relationships/image" Target="../media/image9.png"/></Relationships>
</file>

<file path=xl/drawings/_rels/drawing4.xml.rels><?xml version="1.0" encoding="UTF-8" standalone="yes"?><Relationships xmlns="http://schemas.openxmlformats.org/package/2006/relationships"><Relationship Id="rId20" Type="http://schemas.openxmlformats.org/officeDocument/2006/relationships/image" Target="../media/image14.png"/><Relationship Id="rId11" Type="http://schemas.openxmlformats.org/officeDocument/2006/relationships/image" Target="../media/image9.png"/><Relationship Id="rId10" Type="http://schemas.openxmlformats.org/officeDocument/2006/relationships/image" Target="../media/image12.png"/><Relationship Id="rId13" Type="http://schemas.openxmlformats.org/officeDocument/2006/relationships/image" Target="../media/image30.png"/><Relationship Id="rId12" Type="http://schemas.openxmlformats.org/officeDocument/2006/relationships/image" Target="../media/image29.png"/><Relationship Id="rId1" Type="http://schemas.openxmlformats.org/officeDocument/2006/relationships/image" Target="../media/image28.png"/><Relationship Id="rId2" Type="http://schemas.openxmlformats.org/officeDocument/2006/relationships/image" Target="../media/image19.png"/><Relationship Id="rId3" Type="http://schemas.openxmlformats.org/officeDocument/2006/relationships/image" Target="../media/image22.png"/><Relationship Id="rId4" Type="http://schemas.openxmlformats.org/officeDocument/2006/relationships/image" Target="../media/image21.png"/><Relationship Id="rId9" Type="http://schemas.openxmlformats.org/officeDocument/2006/relationships/image" Target="../media/image24.png"/><Relationship Id="rId15" Type="http://schemas.openxmlformats.org/officeDocument/2006/relationships/image" Target="../media/image16.png"/><Relationship Id="rId14" Type="http://schemas.openxmlformats.org/officeDocument/2006/relationships/image" Target="../media/image17.png"/><Relationship Id="rId17" Type="http://schemas.openxmlformats.org/officeDocument/2006/relationships/image" Target="../media/image10.png"/><Relationship Id="rId16" Type="http://schemas.openxmlformats.org/officeDocument/2006/relationships/image" Target="../media/image23.png"/><Relationship Id="rId5" Type="http://schemas.openxmlformats.org/officeDocument/2006/relationships/image" Target="../media/image13.png"/><Relationship Id="rId19" Type="http://schemas.openxmlformats.org/officeDocument/2006/relationships/image" Target="../media/image26.png"/><Relationship Id="rId6" Type="http://schemas.openxmlformats.org/officeDocument/2006/relationships/image" Target="../media/image18.jpg"/><Relationship Id="rId18" Type="http://schemas.openxmlformats.org/officeDocument/2006/relationships/image" Target="../media/image20.png"/><Relationship Id="rId7" Type="http://schemas.openxmlformats.org/officeDocument/2006/relationships/image" Target="../media/image11.png"/><Relationship Id="rId8" Type="http://schemas.openxmlformats.org/officeDocument/2006/relationships/image" Target="../media/image25.png"/></Relationships>
</file>

<file path=xl/drawings/_rels/drawing7.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4.png"/><Relationship Id="rId3" Type="http://schemas.openxmlformats.org/officeDocument/2006/relationships/image" Target="../media/image2.png"/><Relationship Id="rId4" Type="http://schemas.openxmlformats.org/officeDocument/2006/relationships/image" Target="../media/image7.png"/><Relationship Id="rId5" Type="http://schemas.openxmlformats.org/officeDocument/2006/relationships/image" Target="../media/image1.png"/><Relationship Id="rId6" Type="http://schemas.openxmlformats.org/officeDocument/2006/relationships/image" Target="../media/image3.png"/><Relationship Id="rId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7625" cy="47625"/>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9</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10</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11</xdr:row>
      <xdr:rowOff>0</xdr:rowOff>
    </xdr:from>
    <xdr:ext cx="200025" cy="200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12</xdr:row>
      <xdr:rowOff>0</xdr:rowOff>
    </xdr:from>
    <xdr:ext cx="200025" cy="20002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13</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17</xdr:row>
      <xdr:rowOff>0</xdr:rowOff>
    </xdr:from>
    <xdr:ext cx="200025" cy="20002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18</xdr:row>
      <xdr:rowOff>0</xdr:rowOff>
    </xdr:from>
    <xdr:ext cx="200025" cy="200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19</xdr:row>
      <xdr:rowOff>0</xdr:rowOff>
    </xdr:from>
    <xdr:ext cx="200025" cy="200025"/>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20</xdr:row>
      <xdr:rowOff>0</xdr:rowOff>
    </xdr:from>
    <xdr:ext cx="200025" cy="200025"/>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21</xdr:row>
      <xdr:rowOff>0</xdr:rowOff>
    </xdr:from>
    <xdr:ext cx="200025" cy="20002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22</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23</xdr:row>
      <xdr:rowOff>0</xdr:rowOff>
    </xdr:from>
    <xdr:ext cx="200025" cy="20002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25</xdr:row>
      <xdr:rowOff>0</xdr:rowOff>
    </xdr:from>
    <xdr:ext cx="200025" cy="200025"/>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26</xdr:row>
      <xdr:rowOff>0</xdr:rowOff>
    </xdr:from>
    <xdr:ext cx="200025" cy="200025"/>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27</xdr:row>
      <xdr:rowOff>0</xdr:rowOff>
    </xdr:from>
    <xdr:ext cx="200025" cy="20002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28</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32</xdr:row>
      <xdr:rowOff>0</xdr:rowOff>
    </xdr:from>
    <xdr:ext cx="200025" cy="200025"/>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33</xdr:row>
      <xdr:rowOff>0</xdr:rowOff>
    </xdr:from>
    <xdr:ext cx="200025" cy="200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34</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35</xdr:row>
      <xdr:rowOff>0</xdr:rowOff>
    </xdr:from>
    <xdr:ext cx="200025" cy="200025"/>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36</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37</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38</xdr:row>
      <xdr:rowOff>0</xdr:rowOff>
    </xdr:from>
    <xdr:ext cx="200025" cy="20002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39</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40</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41</xdr:row>
      <xdr:rowOff>0</xdr:rowOff>
    </xdr:from>
    <xdr:ext cx="200025" cy="200025"/>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42</xdr:row>
      <xdr:rowOff>0</xdr:rowOff>
    </xdr:from>
    <xdr:ext cx="200025" cy="20002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43</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47</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48</xdr:row>
      <xdr:rowOff>0</xdr:rowOff>
    </xdr:from>
    <xdr:ext cx="200025" cy="20002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49</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50</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51</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52</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53</xdr:row>
      <xdr:rowOff>0</xdr:rowOff>
    </xdr:from>
    <xdr:ext cx="200025" cy="20002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54</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55</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56</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57</xdr:row>
      <xdr:rowOff>0</xdr:rowOff>
    </xdr:from>
    <xdr:ext cx="200025" cy="20002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58</xdr:row>
      <xdr:rowOff>0</xdr:rowOff>
    </xdr:from>
    <xdr:ext cx="152400" cy="200025"/>
    <xdr:pic>
      <xdr:nvPicPr>
        <xdr:cNvPr id="0" name="image6.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0</xdr:colOff>
      <xdr:row>2</xdr:row>
      <xdr:rowOff>0</xdr:rowOff>
    </xdr:from>
    <xdr:ext cx="657225" cy="190500"/>
    <xdr:pic>
      <xdr:nvPicPr>
        <xdr:cNvPr id="0" name="image13.png"/>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0</xdr:colOff>
      <xdr:row>2</xdr:row>
      <xdr:rowOff>0</xdr:rowOff>
    </xdr:from>
    <xdr:ext cx="676275" cy="247650"/>
    <xdr:pic>
      <xdr:nvPicPr>
        <xdr:cNvPr id="0" name="image8.png"/>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0</xdr:colOff>
      <xdr:row>3</xdr:row>
      <xdr:rowOff>0</xdr:rowOff>
    </xdr:from>
    <xdr:ext cx="657225" cy="190500"/>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4</xdr:row>
      <xdr:rowOff>0</xdr:rowOff>
    </xdr:from>
    <xdr:ext cx="657225" cy="190500"/>
    <xdr:pic>
      <xdr:nvPicPr>
        <xdr:cNvPr id="0" name="image10.png"/>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5</xdr:row>
      <xdr:rowOff>0</xdr:rowOff>
    </xdr:from>
    <xdr:ext cx="657225" cy="190500"/>
    <xdr:pic>
      <xdr:nvPicPr>
        <xdr:cNvPr id="0" name="image18.jpg"/>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6</xdr:row>
      <xdr:rowOff>0</xdr:rowOff>
    </xdr:from>
    <xdr:ext cx="657225" cy="190500"/>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0</xdr:colOff>
      <xdr:row>7</xdr:row>
      <xdr:rowOff>0</xdr:rowOff>
    </xdr:from>
    <xdr:ext cx="657225" cy="190500"/>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0</xdr:colOff>
      <xdr:row>8</xdr:row>
      <xdr:rowOff>0</xdr:rowOff>
    </xdr:from>
    <xdr:ext cx="657225" cy="190500"/>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0</xdr:colOff>
      <xdr:row>9</xdr:row>
      <xdr:rowOff>0</xdr:rowOff>
    </xdr:from>
    <xdr:ext cx="657225" cy="190500"/>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0</xdr:colOff>
      <xdr:row>10</xdr:row>
      <xdr:rowOff>0</xdr:rowOff>
    </xdr:from>
    <xdr:ext cx="657225" cy="190500"/>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0</xdr:colOff>
      <xdr:row>11</xdr:row>
      <xdr:rowOff>0</xdr:rowOff>
    </xdr:from>
    <xdr:ext cx="657225" cy="190500"/>
    <xdr:pic>
      <xdr:nvPicPr>
        <xdr:cNvPr id="0" name="image12.png"/>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0</xdr:colOff>
      <xdr:row>12</xdr:row>
      <xdr:rowOff>0</xdr:rowOff>
    </xdr:from>
    <xdr:ext cx="657225" cy="190500"/>
    <xdr:pic>
      <xdr:nvPicPr>
        <xdr:cNvPr id="0" name="image16.png"/>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0</xdr:colOff>
      <xdr:row>13</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14</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15</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16</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17</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18</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19</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20</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21</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22</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23</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24</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25</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26</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27</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28</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29</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30</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31</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32</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33</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34</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35</xdr:row>
      <xdr:rowOff>0</xdr:rowOff>
    </xdr:from>
    <xdr:ext cx="657225" cy="190500"/>
    <xdr:pic>
      <xdr:nvPicPr>
        <xdr:cNvPr id="0" name="image17.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36</xdr:row>
      <xdr:rowOff>0</xdr:rowOff>
    </xdr:from>
    <xdr:ext cx="657225" cy="190500"/>
    <xdr:pic>
      <xdr:nvPicPr>
        <xdr:cNvPr id="0" name="image14.pn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0</xdr:colOff>
      <xdr:row>37</xdr:row>
      <xdr:rowOff>0</xdr:rowOff>
    </xdr:from>
    <xdr:ext cx="657225" cy="190500"/>
    <xdr:pic>
      <xdr:nvPicPr>
        <xdr:cNvPr id="0" name="image15.png"/>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0</xdr:colOff>
      <xdr:row>38</xdr:row>
      <xdr:rowOff>0</xdr:rowOff>
    </xdr:from>
    <xdr:ext cx="657225" cy="190500"/>
    <xdr:pic>
      <xdr:nvPicPr>
        <xdr:cNvPr id="0" name="image23.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39</xdr:row>
      <xdr:rowOff>0</xdr:rowOff>
    </xdr:from>
    <xdr:ext cx="657225" cy="190500"/>
    <xdr:pic>
      <xdr:nvPicPr>
        <xdr:cNvPr id="0" name="image23.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40</xdr:row>
      <xdr:rowOff>0</xdr:rowOff>
    </xdr:from>
    <xdr:ext cx="657225" cy="190500"/>
    <xdr:pic>
      <xdr:nvPicPr>
        <xdr:cNvPr id="0" name="image26.png"/>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0</xdr:colOff>
      <xdr:row>41</xdr:row>
      <xdr:rowOff>0</xdr:rowOff>
    </xdr:from>
    <xdr:ext cx="657225" cy="190500"/>
    <xdr:pic>
      <xdr:nvPicPr>
        <xdr:cNvPr id="0" name="image23.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42</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43</xdr:row>
      <xdr:rowOff>0</xdr:rowOff>
    </xdr:from>
    <xdr:ext cx="657225" cy="190500"/>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0</xdr:colOff>
      <xdr:row>44</xdr:row>
      <xdr:rowOff>0</xdr:rowOff>
    </xdr:from>
    <xdr:ext cx="657225" cy="190500"/>
    <xdr:pic>
      <xdr:nvPicPr>
        <xdr:cNvPr id="0" name="image9.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45</xdr:row>
      <xdr:rowOff>0</xdr:rowOff>
    </xdr:from>
    <xdr:ext cx="657225" cy="190500"/>
    <xdr:pic>
      <xdr:nvPicPr>
        <xdr:cNvPr id="0" name="image23.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46</xdr:row>
      <xdr:rowOff>0</xdr:rowOff>
    </xdr:from>
    <xdr:ext cx="657225" cy="190500"/>
    <xdr:pic>
      <xdr:nvPicPr>
        <xdr:cNvPr id="0" name="image23.pn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4</xdr:row>
      <xdr:rowOff>0</xdr:rowOff>
    </xdr:from>
    <xdr:ext cx="962025" cy="266700"/>
    <xdr:pic>
      <xdr:nvPicPr>
        <xdr:cNvPr id="0" name="image28.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0</xdr:colOff>
      <xdr:row>4</xdr:row>
      <xdr:rowOff>0</xdr:rowOff>
    </xdr:from>
    <xdr:ext cx="962025" cy="285750"/>
    <xdr:pic>
      <xdr:nvPicPr>
        <xdr:cNvPr id="0" name="image19.pn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4</xdr:row>
      <xdr:rowOff>0</xdr:rowOff>
    </xdr:from>
    <xdr:ext cx="962025" cy="285750"/>
    <xdr:pic>
      <xdr:nvPicPr>
        <xdr:cNvPr id="0" name="image22.png"/>
        <xdr:cNvPicPr preferRelativeResize="0"/>
      </xdr:nvPicPr>
      <xdr:blipFill>
        <a:blip cstate="print" r:embed="rId3"/>
        <a:stretch>
          <a:fillRect/>
        </a:stretch>
      </xdr:blipFill>
      <xdr:spPr>
        <a:prstGeom prst="rect">
          <a:avLst/>
        </a:prstGeom>
        <a:noFill/>
      </xdr:spPr>
    </xdr:pic>
    <xdr:clientData fLocksWithSheet="0"/>
  </xdr:oneCellAnchor>
  <xdr:oneCellAnchor>
    <xdr:from>
      <xdr:col>16</xdr:col>
      <xdr:colOff>0</xdr:colOff>
      <xdr:row>4</xdr:row>
      <xdr:rowOff>0</xdr:rowOff>
    </xdr:from>
    <xdr:ext cx="962025" cy="285750"/>
    <xdr:pic>
      <xdr:nvPicPr>
        <xdr:cNvPr id="0" name="image21.png"/>
        <xdr:cNvPicPr preferRelativeResize="0"/>
      </xdr:nvPicPr>
      <xdr:blipFill>
        <a:blip cstate="print" r:embed="rId4"/>
        <a:stretch>
          <a:fillRect/>
        </a:stretch>
      </xdr:blipFill>
      <xdr:spPr>
        <a:prstGeom prst="rect">
          <a:avLst/>
        </a:prstGeom>
        <a:noFill/>
      </xdr:spPr>
    </xdr:pic>
    <xdr:clientData fLocksWithSheet="0"/>
  </xdr:oneCellAnchor>
  <xdr:oneCellAnchor>
    <xdr:from>
      <xdr:col>21</xdr:col>
      <xdr:colOff>0</xdr:colOff>
      <xdr:row>4</xdr:row>
      <xdr:rowOff>0</xdr:rowOff>
    </xdr:from>
    <xdr:ext cx="962025" cy="285750"/>
    <xdr:pic>
      <xdr:nvPicPr>
        <xdr:cNvPr id="0" name="image13.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11</xdr:row>
      <xdr:rowOff>0</xdr:rowOff>
    </xdr:from>
    <xdr:ext cx="962025" cy="285750"/>
    <xdr:pic>
      <xdr:nvPicPr>
        <xdr:cNvPr id="0" name="image18.jpg"/>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0</xdr:colOff>
      <xdr:row>11</xdr:row>
      <xdr:rowOff>0</xdr:rowOff>
    </xdr:from>
    <xdr:ext cx="962025" cy="285750"/>
    <xdr:pic>
      <xdr:nvPicPr>
        <xdr:cNvPr id="0" name="image11.png"/>
        <xdr:cNvPicPr preferRelativeResize="0"/>
      </xdr:nvPicPr>
      <xdr:blipFill>
        <a:blip cstate="print" r:embed="rId7"/>
        <a:stretch>
          <a:fillRect/>
        </a:stretch>
      </xdr:blipFill>
      <xdr:spPr>
        <a:prstGeom prst="rect">
          <a:avLst/>
        </a:prstGeom>
        <a:noFill/>
      </xdr:spPr>
    </xdr:pic>
    <xdr:clientData fLocksWithSheet="0"/>
  </xdr:oneCellAnchor>
  <xdr:oneCellAnchor>
    <xdr:from>
      <xdr:col>11</xdr:col>
      <xdr:colOff>0</xdr:colOff>
      <xdr:row>11</xdr:row>
      <xdr:rowOff>0</xdr:rowOff>
    </xdr:from>
    <xdr:ext cx="962025" cy="285750"/>
    <xdr:pic>
      <xdr:nvPicPr>
        <xdr:cNvPr id="0" name="image25.png"/>
        <xdr:cNvPicPr preferRelativeResize="0"/>
      </xdr:nvPicPr>
      <xdr:blipFill>
        <a:blip cstate="print" r:embed="rId8"/>
        <a:stretch>
          <a:fillRect/>
        </a:stretch>
      </xdr:blipFill>
      <xdr:spPr>
        <a:prstGeom prst="rect">
          <a:avLst/>
        </a:prstGeom>
        <a:noFill/>
      </xdr:spPr>
    </xdr:pic>
    <xdr:clientData fLocksWithSheet="0"/>
  </xdr:oneCellAnchor>
  <xdr:oneCellAnchor>
    <xdr:from>
      <xdr:col>16</xdr:col>
      <xdr:colOff>0</xdr:colOff>
      <xdr:row>11</xdr:row>
      <xdr:rowOff>0</xdr:rowOff>
    </xdr:from>
    <xdr:ext cx="962025" cy="285750"/>
    <xdr:pic>
      <xdr:nvPicPr>
        <xdr:cNvPr id="0" name="image24.png"/>
        <xdr:cNvPicPr preferRelativeResize="0"/>
      </xdr:nvPicPr>
      <xdr:blipFill>
        <a:blip cstate="print" r:embed="rId9"/>
        <a:stretch>
          <a:fillRect/>
        </a:stretch>
      </xdr:blipFill>
      <xdr:spPr>
        <a:prstGeom prst="rect">
          <a:avLst/>
        </a:prstGeom>
        <a:noFill/>
      </xdr:spPr>
    </xdr:pic>
    <xdr:clientData fLocksWithSheet="0"/>
  </xdr:oneCellAnchor>
  <xdr:oneCellAnchor>
    <xdr:from>
      <xdr:col>21</xdr:col>
      <xdr:colOff>0</xdr:colOff>
      <xdr:row>11</xdr:row>
      <xdr:rowOff>0</xdr:rowOff>
    </xdr:from>
    <xdr:ext cx="962025" cy="285750"/>
    <xdr:pic>
      <xdr:nvPicPr>
        <xdr:cNvPr id="0" name="image12.png"/>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0</xdr:colOff>
      <xdr:row>18</xdr:row>
      <xdr:rowOff>0</xdr:rowOff>
    </xdr:from>
    <xdr:ext cx="962025" cy="285750"/>
    <xdr:pic>
      <xdr:nvPicPr>
        <xdr:cNvPr id="0" name="image9.png"/>
        <xdr:cNvPicPr preferRelativeResize="0"/>
      </xdr:nvPicPr>
      <xdr:blipFill>
        <a:blip cstate="print" r:embed="rId11"/>
        <a:stretch>
          <a:fillRect/>
        </a:stretch>
      </xdr:blipFill>
      <xdr:spPr>
        <a:prstGeom prst="rect">
          <a:avLst/>
        </a:prstGeom>
        <a:noFill/>
      </xdr:spPr>
    </xdr:pic>
    <xdr:clientData fLocksWithSheet="0"/>
  </xdr:oneCellAnchor>
  <xdr:oneCellAnchor>
    <xdr:from>
      <xdr:col>16</xdr:col>
      <xdr:colOff>0</xdr:colOff>
      <xdr:row>18</xdr:row>
      <xdr:rowOff>0</xdr:rowOff>
    </xdr:from>
    <xdr:ext cx="962025" cy="285750"/>
    <xdr:pic>
      <xdr:nvPicPr>
        <xdr:cNvPr id="0" name="image29.png"/>
        <xdr:cNvPicPr preferRelativeResize="0"/>
      </xdr:nvPicPr>
      <xdr:blipFill>
        <a:blip cstate="print" r:embed="rId12"/>
        <a:stretch>
          <a:fillRect/>
        </a:stretch>
      </xdr:blipFill>
      <xdr:spPr>
        <a:prstGeom prst="rect">
          <a:avLst/>
        </a:prstGeom>
        <a:noFill/>
      </xdr:spPr>
    </xdr:pic>
    <xdr:clientData fLocksWithSheet="0"/>
  </xdr:oneCellAnchor>
  <xdr:oneCellAnchor>
    <xdr:from>
      <xdr:col>21</xdr:col>
      <xdr:colOff>0</xdr:colOff>
      <xdr:row>18</xdr:row>
      <xdr:rowOff>0</xdr:rowOff>
    </xdr:from>
    <xdr:ext cx="962025" cy="285750"/>
    <xdr:pic>
      <xdr:nvPicPr>
        <xdr:cNvPr id="0" name="image30.png"/>
        <xdr:cNvPicPr preferRelativeResize="0"/>
      </xdr:nvPicPr>
      <xdr:blipFill>
        <a:blip cstate="print" r:embed="rId13"/>
        <a:stretch>
          <a:fillRect/>
        </a:stretch>
      </xdr:blipFill>
      <xdr:spPr>
        <a:prstGeom prst="rect">
          <a:avLst/>
        </a:prstGeom>
        <a:noFill/>
      </xdr:spPr>
    </xdr:pic>
    <xdr:clientData fLocksWithSheet="0"/>
  </xdr:oneCellAnchor>
  <xdr:oneCellAnchor>
    <xdr:from>
      <xdr:col>6</xdr:col>
      <xdr:colOff>0</xdr:colOff>
      <xdr:row>25</xdr:row>
      <xdr:rowOff>0</xdr:rowOff>
    </xdr:from>
    <xdr:ext cx="962025" cy="285750"/>
    <xdr:pic>
      <xdr:nvPicPr>
        <xdr:cNvPr id="0" name="image17.png"/>
        <xdr:cNvPicPr preferRelativeResize="0"/>
      </xdr:nvPicPr>
      <xdr:blipFill>
        <a:blip cstate="print" r:embed="rId14"/>
        <a:stretch>
          <a:fillRect/>
        </a:stretch>
      </xdr:blipFill>
      <xdr:spPr>
        <a:prstGeom prst="rect">
          <a:avLst/>
        </a:prstGeom>
        <a:noFill/>
      </xdr:spPr>
    </xdr:pic>
    <xdr:clientData fLocksWithSheet="0"/>
  </xdr:oneCellAnchor>
  <xdr:oneCellAnchor>
    <xdr:from>
      <xdr:col>21</xdr:col>
      <xdr:colOff>0</xdr:colOff>
      <xdr:row>25</xdr:row>
      <xdr:rowOff>0</xdr:rowOff>
    </xdr:from>
    <xdr:ext cx="962025" cy="285750"/>
    <xdr:pic>
      <xdr:nvPicPr>
        <xdr:cNvPr id="0" name="image16.png"/>
        <xdr:cNvPicPr preferRelativeResize="0"/>
      </xdr:nvPicPr>
      <xdr:blipFill>
        <a:blip cstate="print" r:embed="rId15"/>
        <a:stretch>
          <a:fillRect/>
        </a:stretch>
      </xdr:blipFill>
      <xdr:spPr>
        <a:prstGeom prst="rect">
          <a:avLst/>
        </a:prstGeom>
        <a:noFill/>
      </xdr:spPr>
    </xdr:pic>
    <xdr:clientData fLocksWithSheet="0"/>
  </xdr:oneCellAnchor>
  <xdr:oneCellAnchor>
    <xdr:from>
      <xdr:col>6</xdr:col>
      <xdr:colOff>0</xdr:colOff>
      <xdr:row>32</xdr:row>
      <xdr:rowOff>0</xdr:rowOff>
    </xdr:from>
    <xdr:ext cx="962025" cy="285750"/>
    <xdr:pic>
      <xdr:nvPicPr>
        <xdr:cNvPr id="0" name="image23.png"/>
        <xdr:cNvPicPr preferRelativeResize="0"/>
      </xdr:nvPicPr>
      <xdr:blipFill>
        <a:blip cstate="print" r:embed="rId16"/>
        <a:stretch>
          <a:fillRect/>
        </a:stretch>
      </xdr:blipFill>
      <xdr:spPr>
        <a:prstGeom prst="rect">
          <a:avLst/>
        </a:prstGeom>
        <a:noFill/>
      </xdr:spPr>
    </xdr:pic>
    <xdr:clientData fLocksWithSheet="0"/>
  </xdr:oneCellAnchor>
  <xdr:oneCellAnchor>
    <xdr:from>
      <xdr:col>21</xdr:col>
      <xdr:colOff>0</xdr:colOff>
      <xdr:row>32</xdr:row>
      <xdr:rowOff>0</xdr:rowOff>
    </xdr:from>
    <xdr:ext cx="962025" cy="285750"/>
    <xdr:pic>
      <xdr:nvPicPr>
        <xdr:cNvPr id="0" name="image10.png"/>
        <xdr:cNvPicPr preferRelativeResize="0"/>
      </xdr:nvPicPr>
      <xdr:blipFill>
        <a:blip cstate="print" r:embed="rId17"/>
        <a:stretch>
          <a:fillRect/>
        </a:stretch>
      </xdr:blipFill>
      <xdr:spPr>
        <a:prstGeom prst="rect">
          <a:avLst/>
        </a:prstGeom>
        <a:noFill/>
      </xdr:spPr>
    </xdr:pic>
    <xdr:clientData fLocksWithSheet="0"/>
  </xdr:oneCellAnchor>
  <xdr:oneCellAnchor>
    <xdr:from>
      <xdr:col>21</xdr:col>
      <xdr:colOff>0</xdr:colOff>
      <xdr:row>39</xdr:row>
      <xdr:rowOff>0</xdr:rowOff>
    </xdr:from>
    <xdr:ext cx="962025" cy="285750"/>
    <xdr:pic>
      <xdr:nvPicPr>
        <xdr:cNvPr id="0" name="image20.png"/>
        <xdr:cNvPicPr preferRelativeResize="0"/>
      </xdr:nvPicPr>
      <xdr:blipFill>
        <a:blip cstate="print" r:embed="rId18"/>
        <a:stretch>
          <a:fillRect/>
        </a:stretch>
      </xdr:blipFill>
      <xdr:spPr>
        <a:prstGeom prst="rect">
          <a:avLst/>
        </a:prstGeom>
        <a:noFill/>
      </xdr:spPr>
    </xdr:pic>
    <xdr:clientData fLocksWithSheet="0"/>
  </xdr:oneCellAnchor>
  <xdr:oneCellAnchor>
    <xdr:from>
      <xdr:col>21</xdr:col>
      <xdr:colOff>0</xdr:colOff>
      <xdr:row>47</xdr:row>
      <xdr:rowOff>0</xdr:rowOff>
    </xdr:from>
    <xdr:ext cx="962025" cy="285750"/>
    <xdr:pic>
      <xdr:nvPicPr>
        <xdr:cNvPr id="0" name="image26.png"/>
        <xdr:cNvPicPr preferRelativeResize="0"/>
      </xdr:nvPicPr>
      <xdr:blipFill>
        <a:blip cstate="print" r:embed="rId19"/>
        <a:stretch>
          <a:fillRect/>
        </a:stretch>
      </xdr:blipFill>
      <xdr:spPr>
        <a:prstGeom prst="rect">
          <a:avLst/>
        </a:prstGeom>
        <a:noFill/>
      </xdr:spPr>
    </xdr:pic>
    <xdr:clientData fLocksWithSheet="0"/>
  </xdr:oneCellAnchor>
  <xdr:oneCellAnchor>
    <xdr:from>
      <xdr:col>21</xdr:col>
      <xdr:colOff>0</xdr:colOff>
      <xdr:row>55</xdr:row>
      <xdr:rowOff>0</xdr:rowOff>
    </xdr:from>
    <xdr:ext cx="962025" cy="285750"/>
    <xdr:pic>
      <xdr:nvPicPr>
        <xdr:cNvPr id="0" name="image14.png"/>
        <xdr:cNvPicPr preferRelativeResize="0"/>
      </xdr:nvPicPr>
      <xdr:blipFill>
        <a:blip cstate="print" r:embed="rId2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52475" cy="952500"/>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xdr:row>
      <xdr:rowOff>0</xdr:rowOff>
    </xdr:from>
    <xdr:ext cx="952500" cy="952500"/>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xdr:row>
      <xdr:rowOff>0</xdr:rowOff>
    </xdr:from>
    <xdr:ext cx="962025" cy="942975"/>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3</xdr:row>
      <xdr:rowOff>0</xdr:rowOff>
    </xdr:from>
    <xdr:ext cx="952500" cy="952500"/>
    <xdr:pic>
      <xdr:nvPicPr>
        <xdr:cNvPr id="0" name="image7.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4</xdr:row>
      <xdr:rowOff>0</xdr:rowOff>
    </xdr:from>
    <xdr:ext cx="952500" cy="952500"/>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5</xdr:row>
      <xdr:rowOff>0</xdr:rowOff>
    </xdr:from>
    <xdr:ext cx="952500" cy="952500"/>
    <xdr:pic>
      <xdr:nvPicPr>
        <xdr:cNvPr id="0" name="image3.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6</xdr:row>
      <xdr:rowOff>0</xdr:rowOff>
    </xdr:from>
    <xdr:ext cx="952500" cy="952500"/>
    <xdr:pic>
      <xdr:nvPicPr>
        <xdr:cNvPr id="0" name="image27.png"/>
        <xdr:cNvPicPr preferRelativeResize="0"/>
      </xdr:nvPicPr>
      <xdr:blipFill>
        <a:blip cstate="print" r:embed="rId7"/>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headerRowCount="0" ref="A1:B7" displayName="Table_1" name="Table_1" id="1">
  <tableColumns count="2">
    <tableColumn name="Column1" id="1"/>
    <tableColumn name="Column2" id="2"/>
  </tableColumns>
  <tableStyleInfo name="Billet Icons-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docs.google.com/spreadsheets/d/1rhnWbRDqVbUwpdw2RGo_kCsnSQBa9ClArSyjQHs034o/edit" TargetMode="External"/><Relationship Id="rId2" Type="http://schemas.openxmlformats.org/officeDocument/2006/relationships/hyperlink" Target="https://docs.google.com/spreadsheets/d/1kJE--J2s2TqM_WalsIq2S_zSPvp_ChkIB_Daa_MZns4/edit" TargetMode="External"/><Relationship Id="rId3" Type="http://schemas.openxmlformats.org/officeDocument/2006/relationships/hyperlink" Target="https://docs.google.com/spreadsheets/d/1I9_vRG8uOpdP1BIxmYNZGZffPbOAWBjorqslJeqHk-o/edit" TargetMode="Externa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3.xml"/><Relationship Id="rId3"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 Id="rId3"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1C4587"/>
    <outlinePr summaryBelow="0" summaryRight="0"/>
  </sheetPr>
  <sheetViews>
    <sheetView showGridLines="0" workbookViewId="0">
      <pane xSplit="5.0" ySplit="5.0" topLeftCell="F6" activePane="bottomRight" state="frozen"/>
      <selection activeCell="F1" sqref="F1" pane="topRight"/>
      <selection activeCell="A6" sqref="A6" pane="bottomLeft"/>
      <selection activeCell="F6" sqref="F6" pane="bottomRight"/>
    </sheetView>
  </sheetViews>
  <sheetFormatPr customHeight="1" defaultColWidth="12.63" defaultRowHeight="15.75"/>
  <cols>
    <col customWidth="1" min="1" max="1" width="0.75"/>
    <col customWidth="1" min="2" max="2" width="11.63"/>
    <col customWidth="1" min="3" max="3" width="4.25"/>
    <col customWidth="1" min="4" max="4" width="0.75"/>
    <col customWidth="1" min="5" max="5" width="12.0"/>
    <col customWidth="1" min="6" max="6" width="5.88"/>
    <col customWidth="1" min="7" max="7" width="6.38"/>
    <col customWidth="1" min="8" max="8" width="0.75"/>
    <col customWidth="1" min="9" max="9" width="8.5"/>
    <col customWidth="1" min="10" max="11" width="8.0"/>
    <col customWidth="1" min="12" max="12" width="0.75"/>
    <col customWidth="1" min="13" max="13" width="4.75"/>
    <col customWidth="1" min="14" max="15" width="5.63"/>
    <col customWidth="1" min="16" max="16" width="5.5"/>
    <col customWidth="1" min="17" max="17" width="0.75"/>
    <col customWidth="1" min="18" max="27" width="3.88"/>
    <col customWidth="1" min="28" max="28" width="0.75"/>
    <col customWidth="1" min="29" max="29" width="74.63"/>
    <col customWidth="1" min="30" max="30" width="0.75"/>
    <col customWidth="1" min="31" max="31" width="6.38"/>
    <col customWidth="1" min="32" max="32" width="0.75"/>
    <col customWidth="1" min="33" max="33" width="7.38"/>
    <col customWidth="1" min="34" max="34" width="6.38"/>
    <col customWidth="1" min="35" max="35" width="0.75"/>
    <col customWidth="1" min="36" max="60" width="9.63"/>
    <col customWidth="1" min="61" max="61" width="7.63"/>
  </cols>
  <sheetData>
    <row r="1" ht="3.75" customHeight="1">
      <c r="A1" s="1"/>
      <c r="F1" s="2" t="s">
        <v>0</v>
      </c>
      <c r="AF1" s="3" t="s">
        <v>1</v>
      </c>
    </row>
    <row r="2" ht="60.0" customHeight="1"/>
    <row r="3" ht="12.75" customHeight="1"/>
    <row r="4" ht="20.25" customHeight="1">
      <c r="A4" s="4"/>
      <c r="B4" s="5" t="s">
        <v>2</v>
      </c>
      <c r="C4" s="5" t="s">
        <v>3</v>
      </c>
      <c r="D4" s="5"/>
      <c r="E4" s="5" t="s">
        <v>4</v>
      </c>
      <c r="F4" s="5" t="s">
        <v>5</v>
      </c>
      <c r="G4" s="5" t="s">
        <v>6</v>
      </c>
      <c r="H4" s="5"/>
      <c r="I4" s="6" t="s">
        <v>2</v>
      </c>
      <c r="J4" s="6" t="s">
        <v>7</v>
      </c>
      <c r="K4" s="6" t="s">
        <v>8</v>
      </c>
      <c r="L4" s="5"/>
      <c r="M4" s="5" t="s">
        <v>9</v>
      </c>
      <c r="N4" s="5" t="s">
        <v>10</v>
      </c>
      <c r="O4" s="5" t="s">
        <v>11</v>
      </c>
      <c r="P4" s="5" t="s">
        <v>12</v>
      </c>
      <c r="Q4" s="5"/>
      <c r="R4" s="7" t="s">
        <v>13</v>
      </c>
      <c r="S4" s="7" t="s">
        <v>14</v>
      </c>
      <c r="T4" s="7" t="s">
        <v>15</v>
      </c>
      <c r="U4" s="7" t="s">
        <v>16</v>
      </c>
      <c r="V4" s="7" t="s">
        <v>17</v>
      </c>
      <c r="W4" s="7" t="s">
        <v>18</v>
      </c>
      <c r="X4" s="8" t="s">
        <v>19</v>
      </c>
      <c r="Y4" s="7" t="s">
        <v>20</v>
      </c>
      <c r="Z4" s="7" t="s">
        <v>21</v>
      </c>
      <c r="AA4" s="7" t="s">
        <v>22</v>
      </c>
      <c r="AB4" s="5"/>
      <c r="AC4" s="5" t="s">
        <v>23</v>
      </c>
      <c r="AD4" s="5"/>
      <c r="AE4" s="5" t="s">
        <v>24</v>
      </c>
      <c r="AF4" s="9"/>
      <c r="AG4" s="10" t="s">
        <v>25</v>
      </c>
      <c r="AH4" s="5" t="s">
        <v>26</v>
      </c>
      <c r="AI4" s="5"/>
      <c r="AJ4" s="11">
        <v>45470.0</v>
      </c>
      <c r="AK4" s="11">
        <v>45463.0</v>
      </c>
      <c r="AL4" s="11">
        <v>45456.0</v>
      </c>
      <c r="AM4" s="11">
        <v>45449.0</v>
      </c>
      <c r="AN4" s="11">
        <v>45442.0</v>
      </c>
      <c r="AO4" s="11">
        <v>45435.0</v>
      </c>
      <c r="AP4" s="11">
        <v>45428.0</v>
      </c>
      <c r="AQ4" s="11">
        <v>45421.0</v>
      </c>
      <c r="AR4" s="11">
        <v>45414.0</v>
      </c>
      <c r="AS4" s="11">
        <v>45407.0</v>
      </c>
      <c r="AT4" s="11">
        <v>45400.0</v>
      </c>
      <c r="AU4" s="11">
        <v>45393.0</v>
      </c>
      <c r="AV4" s="11">
        <v>45386.0</v>
      </c>
      <c r="AW4" s="11">
        <v>45379.0</v>
      </c>
      <c r="AX4" s="11">
        <v>45372.0</v>
      </c>
      <c r="AY4" s="11">
        <v>45365.0</v>
      </c>
      <c r="AZ4" s="11">
        <v>45358.0</v>
      </c>
      <c r="BA4" s="11">
        <v>45351.0</v>
      </c>
      <c r="BB4" s="11">
        <v>45344.0</v>
      </c>
      <c r="BC4" s="11">
        <v>45337.0</v>
      </c>
      <c r="BD4" s="11">
        <v>45330.0</v>
      </c>
      <c r="BE4" s="11">
        <v>45323.0</v>
      </c>
      <c r="BF4" s="11">
        <v>45316.0</v>
      </c>
      <c r="BG4" s="11">
        <v>45309.0</v>
      </c>
      <c r="BH4" s="11">
        <v>45302.0</v>
      </c>
      <c r="BI4" s="12"/>
    </row>
    <row r="5" ht="3.75" customHeight="1">
      <c r="A5" s="4"/>
      <c r="B5" s="13"/>
      <c r="C5" s="13"/>
      <c r="D5" s="13"/>
      <c r="E5" s="13"/>
      <c r="F5" s="13"/>
      <c r="G5" s="13"/>
      <c r="H5" s="13"/>
      <c r="I5" s="14"/>
      <c r="J5" s="14"/>
      <c r="K5" s="14"/>
      <c r="L5" s="13"/>
      <c r="M5" s="13"/>
      <c r="N5" s="13"/>
      <c r="O5" s="13"/>
      <c r="P5" s="15"/>
      <c r="Q5" s="13"/>
      <c r="R5" s="13"/>
      <c r="S5" s="13"/>
      <c r="T5" s="13"/>
      <c r="U5" s="13"/>
      <c r="V5" s="13"/>
      <c r="W5" s="13"/>
      <c r="X5" s="13"/>
      <c r="Y5" s="13"/>
      <c r="Z5" s="13"/>
      <c r="AA5" s="13"/>
      <c r="AB5" s="13"/>
      <c r="AC5" s="13"/>
      <c r="AD5" s="13"/>
      <c r="AE5" s="15"/>
      <c r="AF5" s="13"/>
      <c r="AG5" s="16"/>
      <c r="AH5" s="13"/>
      <c r="AI5" s="13"/>
      <c r="AJ5" s="17"/>
      <c r="AK5" s="17"/>
      <c r="AL5" s="17"/>
      <c r="AM5" s="17"/>
      <c r="AN5" s="17"/>
      <c r="AO5" s="17"/>
      <c r="AP5" s="17"/>
      <c r="AQ5" s="17"/>
      <c r="AR5" s="17"/>
      <c r="AS5" s="17"/>
      <c r="AT5" s="17"/>
      <c r="AU5" s="17"/>
      <c r="AV5" s="17"/>
      <c r="AW5" s="17"/>
      <c r="AX5" s="17"/>
      <c r="AY5" s="17"/>
      <c r="AZ5" s="17"/>
      <c r="BA5" s="17"/>
      <c r="BB5" s="17"/>
      <c r="BC5" s="17"/>
      <c r="BD5" s="17"/>
      <c r="BE5" s="17"/>
      <c r="BF5" s="17"/>
      <c r="BG5" s="17"/>
      <c r="BH5" s="17"/>
      <c r="BI5" s="17"/>
    </row>
    <row r="6">
      <c r="A6" s="4"/>
      <c r="B6" s="18"/>
      <c r="F6" s="19"/>
      <c r="AF6" s="20"/>
      <c r="AG6" s="21">
        <f>IFERROR(Average(AG8,AG16,AG31,AG46),"")</f>
        <v>0.4040315284</v>
      </c>
      <c r="AH6" s="22">
        <f>IFERROR(Average(AH8,AH16,AH31,AH46))</f>
        <v>0.9036694481</v>
      </c>
      <c r="AI6" s="20"/>
      <c r="AJ6" s="23" t="s">
        <v>27</v>
      </c>
      <c r="AK6" s="23" t="s">
        <v>27</v>
      </c>
      <c r="AL6" s="23" t="s">
        <v>27</v>
      </c>
      <c r="AM6" s="23" t="s">
        <v>28</v>
      </c>
      <c r="AN6" s="23" t="s">
        <v>27</v>
      </c>
      <c r="AO6" s="23" t="s">
        <v>27</v>
      </c>
      <c r="AP6" s="23" t="s">
        <v>29</v>
      </c>
      <c r="AQ6" s="23" t="s">
        <v>27</v>
      </c>
      <c r="AR6" s="23" t="s">
        <v>27</v>
      </c>
      <c r="AS6" s="23" t="s">
        <v>28</v>
      </c>
      <c r="AT6" s="23" t="s">
        <v>28</v>
      </c>
      <c r="AU6" s="23" t="s">
        <v>28</v>
      </c>
      <c r="AV6" s="23" t="s">
        <v>27</v>
      </c>
      <c r="AW6" s="23" t="s">
        <v>27</v>
      </c>
      <c r="AX6" s="23" t="s">
        <v>28</v>
      </c>
      <c r="AY6" s="23" t="s">
        <v>28</v>
      </c>
      <c r="AZ6" s="23" t="s">
        <v>30</v>
      </c>
      <c r="BA6" s="23" t="s">
        <v>27</v>
      </c>
      <c r="BB6" s="23" t="s">
        <v>27</v>
      </c>
      <c r="BC6" s="23" t="s">
        <v>27</v>
      </c>
      <c r="BD6" s="23" t="s">
        <v>27</v>
      </c>
      <c r="BE6" s="23" t="s">
        <v>27</v>
      </c>
      <c r="BF6" s="23" t="s">
        <v>27</v>
      </c>
      <c r="BG6" s="23" t="s">
        <v>27</v>
      </c>
      <c r="BH6" s="23" t="s">
        <v>27</v>
      </c>
      <c r="BI6" s="23" t="s">
        <v>31</v>
      </c>
    </row>
    <row r="7" ht="3.75" customHeight="1">
      <c r="A7" s="4"/>
      <c r="AF7" s="20"/>
      <c r="AG7" s="24"/>
      <c r="AH7" s="25"/>
      <c r="AI7" s="20"/>
      <c r="AJ7" s="26"/>
      <c r="AK7" s="26"/>
      <c r="AL7" s="26"/>
      <c r="AM7" s="26"/>
      <c r="AN7" s="26"/>
      <c r="AO7" s="26"/>
      <c r="AP7" s="26"/>
      <c r="AQ7" s="26"/>
      <c r="AR7" s="26"/>
      <c r="AS7" s="26"/>
      <c r="AT7" s="26"/>
      <c r="AU7" s="26"/>
      <c r="AV7" s="26"/>
      <c r="AW7" s="26"/>
      <c r="AX7" s="26"/>
      <c r="AY7" s="26"/>
      <c r="AZ7" s="26"/>
      <c r="BA7" s="26"/>
      <c r="BB7" s="26"/>
      <c r="BC7" s="26"/>
      <c r="BD7" s="26"/>
      <c r="BE7" s="26"/>
      <c r="BF7" s="26"/>
      <c r="BG7" s="26"/>
      <c r="BH7" s="26"/>
      <c r="BI7" s="26"/>
    </row>
    <row r="8">
      <c r="A8" s="4"/>
      <c r="B8" s="27" t="s">
        <v>32</v>
      </c>
      <c r="D8" s="27" t="s">
        <v>33</v>
      </c>
      <c r="F8" s="27"/>
      <c r="AF8" s="20"/>
      <c r="AG8" s="28">
        <f>IFERROR(Average(AG10:AG14),"")</f>
        <v>0.3623913043</v>
      </c>
      <c r="AH8" s="29">
        <f>IFERROR(Average(AH10:AH14))</f>
        <v>0.95</v>
      </c>
      <c r="AI8" s="20"/>
      <c r="AJ8" s="30"/>
      <c r="AK8" s="30"/>
      <c r="AL8" s="30"/>
      <c r="AM8" s="30"/>
    </row>
    <row r="9" ht="3.75" customHeight="1">
      <c r="A9" s="4"/>
      <c r="B9" s="31"/>
      <c r="C9" s="31"/>
      <c r="D9" s="32"/>
      <c r="E9" s="25"/>
      <c r="F9" s="25"/>
      <c r="G9" s="25"/>
      <c r="H9" s="25"/>
      <c r="I9" s="33"/>
      <c r="J9" s="33"/>
      <c r="K9" s="33"/>
      <c r="L9" s="25"/>
      <c r="M9" s="25"/>
      <c r="N9" s="25"/>
      <c r="O9" s="25"/>
      <c r="P9" s="25"/>
      <c r="Q9" s="25"/>
      <c r="R9" s="25"/>
      <c r="S9" s="25"/>
      <c r="T9" s="25"/>
      <c r="U9" s="25"/>
      <c r="V9" s="25"/>
      <c r="W9" s="25"/>
      <c r="X9" s="25"/>
      <c r="Y9" s="25"/>
      <c r="Z9" s="25"/>
      <c r="AA9" s="25"/>
      <c r="AB9" s="25"/>
      <c r="AC9" s="25"/>
      <c r="AD9" s="25"/>
      <c r="AE9" s="25"/>
      <c r="AF9" s="20"/>
      <c r="AG9" s="24"/>
      <c r="AH9" s="25"/>
      <c r="AI9" s="20"/>
      <c r="AJ9" s="26"/>
      <c r="AK9" s="26"/>
      <c r="AL9" s="26"/>
      <c r="AM9" s="26"/>
      <c r="AN9" s="26"/>
      <c r="AO9" s="26"/>
      <c r="AP9" s="26"/>
      <c r="AQ9" s="26"/>
      <c r="AR9" s="26"/>
      <c r="AS9" s="26"/>
      <c r="AT9" s="26"/>
      <c r="AU9" s="26"/>
      <c r="AV9" s="26"/>
      <c r="AW9" s="26"/>
      <c r="AX9" s="26"/>
      <c r="AY9" s="26"/>
      <c r="AZ9" s="26"/>
      <c r="BA9" s="26"/>
      <c r="BB9" s="26"/>
      <c r="BC9" s="26"/>
      <c r="BD9" s="26"/>
      <c r="BE9" s="26"/>
      <c r="BF9" s="26"/>
      <c r="BG9" s="26"/>
      <c r="BH9" s="26"/>
      <c r="BI9" s="26"/>
    </row>
    <row r="10">
      <c r="A10" s="4"/>
      <c r="B10" s="27" t="s">
        <v>34</v>
      </c>
      <c r="C10" s="34"/>
      <c r="D10" s="32"/>
      <c r="E10" s="35" t="s">
        <v>35</v>
      </c>
      <c r="F10" s="35" t="s">
        <v>36</v>
      </c>
      <c r="G10" s="35">
        <v>54077.0</v>
      </c>
      <c r="H10" s="36"/>
      <c r="I10" s="37">
        <v>45014.0</v>
      </c>
      <c r="J10" s="37">
        <v>45392.0</v>
      </c>
      <c r="K10" s="37">
        <v>43916.0</v>
      </c>
      <c r="L10" s="36"/>
      <c r="M10" s="35">
        <f t="shared" ref="M10:O10" si="1">IF(ISBLANK(I10), "N/A", DAYS(TODAY(),I10))</f>
        <v>459</v>
      </c>
      <c r="N10" s="35">
        <f t="shared" si="1"/>
        <v>81</v>
      </c>
      <c r="O10" s="35">
        <f t="shared" si="1"/>
        <v>1557</v>
      </c>
      <c r="P10" s="38" t="b">
        <f>IF( AND( B10="Platoon Lead", AND( F10="CC", AND( N10&gt;=243 ) ) ), TRUE,
 IF( AND( B10="Platoon Lead", AND( F10="CS-M", AND( N10&gt;=182, AND( M10&gt;=122, AE10="OCS" ) ) ) ), TRUE))</f>
        <v>0</v>
      </c>
      <c r="Q10" s="25"/>
      <c r="R10" s="39">
        <v>2.0</v>
      </c>
      <c r="S10" s="39">
        <v>0.0</v>
      </c>
      <c r="T10" s="39">
        <v>1.0</v>
      </c>
      <c r="U10" s="39">
        <v>2.0</v>
      </c>
      <c r="V10" s="39">
        <v>1.0</v>
      </c>
      <c r="W10" s="39">
        <v>2.0</v>
      </c>
      <c r="X10" s="39">
        <v>2.0</v>
      </c>
      <c r="Y10" s="39">
        <v>2.0</v>
      </c>
      <c r="Z10" s="39">
        <v>1.0</v>
      </c>
      <c r="AA10" s="40">
        <v>1.0</v>
      </c>
      <c r="AB10" s="25"/>
      <c r="AC10" s="41" t="s">
        <v>37</v>
      </c>
      <c r="AD10" s="25"/>
      <c r="AE10" s="40" t="s">
        <v>38</v>
      </c>
      <c r="AF10" s="20"/>
      <c r="AG10" s="42">
        <f t="shared" ref="AG10:AG14" si="3">IFERROR(SUM(AI10:BI10)/COUNT(AI10:BI10), "N/A")</f>
        <v>0.5</v>
      </c>
      <c r="AH10" s="43">
        <f>IFERROR((COUNT(INDIRECT("AI10:10"))/COUNTA(INDIRECT("AI10:10"))), "N/A")</f>
        <v>0.96</v>
      </c>
      <c r="AI10" s="20"/>
      <c r="AJ10" s="44">
        <v>1.0</v>
      </c>
      <c r="AK10" s="44">
        <v>0.0</v>
      </c>
      <c r="AL10" s="44">
        <v>0.0</v>
      </c>
      <c r="AM10" s="44">
        <v>1.0</v>
      </c>
      <c r="AN10" s="44">
        <v>1.0</v>
      </c>
      <c r="AO10" s="44">
        <v>0.0</v>
      </c>
      <c r="AP10" s="44">
        <v>1.0</v>
      </c>
      <c r="AQ10" s="44">
        <v>0.0</v>
      </c>
      <c r="AR10" s="44">
        <v>0.0</v>
      </c>
      <c r="AS10" s="44">
        <v>2.0</v>
      </c>
      <c r="AT10" s="44" t="s">
        <v>39</v>
      </c>
      <c r="AU10" s="44">
        <v>1.0</v>
      </c>
      <c r="AV10" s="44">
        <v>1.0</v>
      </c>
      <c r="AW10" s="44">
        <v>0.0</v>
      </c>
      <c r="AX10" s="44">
        <v>1.0</v>
      </c>
      <c r="AY10" s="44">
        <v>1.0</v>
      </c>
      <c r="AZ10" s="44">
        <v>0.0</v>
      </c>
      <c r="BA10" s="44">
        <v>0.0</v>
      </c>
      <c r="BB10" s="44">
        <v>0.0</v>
      </c>
      <c r="BC10" s="44">
        <v>0.0</v>
      </c>
      <c r="BD10" s="44">
        <v>2.0</v>
      </c>
      <c r="BE10" s="44">
        <v>0.0</v>
      </c>
      <c r="BF10" s="44">
        <v>0.0</v>
      </c>
      <c r="BG10" s="44">
        <v>0.0</v>
      </c>
      <c r="BH10" s="44">
        <v>0.0</v>
      </c>
      <c r="BI10" s="45"/>
    </row>
    <row r="11">
      <c r="A11" s="4"/>
      <c r="B11" s="46" t="s">
        <v>40</v>
      </c>
      <c r="C11" s="46"/>
      <c r="D11" s="32"/>
      <c r="E11" s="47" t="s">
        <v>41</v>
      </c>
      <c r="F11" s="48" t="s">
        <v>42</v>
      </c>
      <c r="G11" s="47">
        <v>17771.0</v>
      </c>
      <c r="H11" s="49"/>
      <c r="I11" s="50">
        <v>45154.0</v>
      </c>
      <c r="J11" s="51">
        <v>45056.0</v>
      </c>
      <c r="K11" s="51">
        <v>43859.0</v>
      </c>
      <c r="L11" s="36"/>
      <c r="M11" s="47">
        <f t="shared" ref="M11:O11" si="2">IF(ISBLANK(I11), "N/A", DAYS(TODAY(),I11))</f>
        <v>319</v>
      </c>
      <c r="N11" s="47">
        <f t="shared" si="2"/>
        <v>417</v>
      </c>
      <c r="O11" s="47">
        <f t="shared" si="2"/>
        <v>1614</v>
      </c>
      <c r="P11" s="52" t="b">
        <f>IF( AND( B11="Platoon S-M", AND( F11="CC", AND( N11&gt;=243 ) ) ), TRUE,
 IF( AND( B11="Platoon S-M", AND( F11="CS-M", AND( N11&gt;=182, AND( M11&gt;=122, AE11="OCS" ) ) ) ), TRUE))</f>
        <v>0</v>
      </c>
      <c r="Q11" s="25"/>
      <c r="R11" s="47">
        <v>2.0</v>
      </c>
      <c r="S11" s="47">
        <v>0.0</v>
      </c>
      <c r="T11" s="47">
        <v>1.0</v>
      </c>
      <c r="U11" s="47">
        <v>1.0</v>
      </c>
      <c r="V11" s="47">
        <v>2.0</v>
      </c>
      <c r="W11" s="47">
        <v>1.0</v>
      </c>
      <c r="X11" s="47">
        <v>2.0</v>
      </c>
      <c r="Y11" s="47">
        <v>1.0</v>
      </c>
      <c r="Z11" s="47">
        <v>1.0</v>
      </c>
      <c r="AA11" s="47">
        <v>2.0</v>
      </c>
      <c r="AB11" s="25"/>
      <c r="AC11" s="47" t="s">
        <v>43</v>
      </c>
      <c r="AD11" s="25"/>
      <c r="AE11" s="53" t="s">
        <v>44</v>
      </c>
      <c r="AF11" s="20"/>
      <c r="AG11" s="54">
        <f t="shared" si="3"/>
        <v>0.2608695652</v>
      </c>
      <c r="AH11" s="55">
        <f>IFERROR((COUNT(INDIRECT("AI11:11"))/COUNTA(INDIRECT("AI11:11"))), "N/A")</f>
        <v>0.92</v>
      </c>
      <c r="AI11" s="20"/>
      <c r="AJ11" s="56" t="s">
        <v>39</v>
      </c>
      <c r="AK11" s="56">
        <v>0.0</v>
      </c>
      <c r="AL11" s="56">
        <v>0.0</v>
      </c>
      <c r="AM11" s="56">
        <v>0.0</v>
      </c>
      <c r="AN11" s="56">
        <v>1.0</v>
      </c>
      <c r="AO11" s="56" t="s">
        <v>39</v>
      </c>
      <c r="AP11" s="56">
        <v>1.0</v>
      </c>
      <c r="AQ11" s="56">
        <v>0.0</v>
      </c>
      <c r="AR11" s="56">
        <v>0.0</v>
      </c>
      <c r="AS11" s="56">
        <v>0.0</v>
      </c>
      <c r="AT11" s="56">
        <v>0.0</v>
      </c>
      <c r="AU11" s="56">
        <v>0.0</v>
      </c>
      <c r="AV11" s="56">
        <v>0.0</v>
      </c>
      <c r="AW11" s="56">
        <v>0.0</v>
      </c>
      <c r="AX11" s="56">
        <v>1.0</v>
      </c>
      <c r="AY11" s="56">
        <v>0.0</v>
      </c>
      <c r="AZ11" s="56">
        <v>0.0</v>
      </c>
      <c r="BA11" s="56">
        <v>0.0</v>
      </c>
      <c r="BB11" s="56">
        <v>0.0</v>
      </c>
      <c r="BC11" s="56">
        <v>0.0</v>
      </c>
      <c r="BD11" s="56">
        <v>1.0</v>
      </c>
      <c r="BE11" s="56">
        <v>1.0</v>
      </c>
      <c r="BF11" s="56">
        <v>0.0</v>
      </c>
      <c r="BG11" s="56">
        <v>1.0</v>
      </c>
      <c r="BH11" s="56">
        <v>0.0</v>
      </c>
      <c r="BI11" s="57"/>
    </row>
    <row r="12">
      <c r="A12" s="4"/>
      <c r="B12" s="58" t="s">
        <v>45</v>
      </c>
      <c r="C12" s="59"/>
      <c r="D12" s="32"/>
      <c r="E12" s="60" t="s">
        <v>46</v>
      </c>
      <c r="F12" s="35" t="s">
        <v>46</v>
      </c>
      <c r="G12" s="61" t="s">
        <v>46</v>
      </c>
      <c r="H12" s="36"/>
      <c r="I12" s="37"/>
      <c r="J12" s="37"/>
      <c r="K12" s="37"/>
      <c r="L12" s="36"/>
      <c r="M12" s="62" t="str">
        <f t="shared" ref="M12:O12" si="4">IF(ISBLANK(I12), "N/A", DAYS(TODAY(),I12))</f>
        <v>N/A</v>
      </c>
      <c r="N12" s="62" t="str">
        <f t="shared" si="4"/>
        <v>N/A</v>
      </c>
      <c r="O12" s="62" t="str">
        <f t="shared" si="4"/>
        <v>N/A</v>
      </c>
      <c r="P12" s="63" t="b">
        <f>IF( AND( OR( B12="Platoon RTO"), AND( F12&lt;&gt;"CP", AND( F12&lt;&gt;"CP+", AND( N12&gt;=60, AND( M12&gt;=60, AE14="ALC" ) ) ) ) ), TRUE,
 IF( AND( OR( B12="Platoon RTO"), AND( F12="CP", N12&gt;=152 ) ), TRUE))</f>
        <v>1</v>
      </c>
      <c r="Q12" s="25"/>
      <c r="R12" s="39">
        <v>0.0</v>
      </c>
      <c r="S12" s="39">
        <v>0.0</v>
      </c>
      <c r="T12" s="39">
        <v>0.0</v>
      </c>
      <c r="U12" s="39">
        <v>0.0</v>
      </c>
      <c r="V12" s="39">
        <v>0.0</v>
      </c>
      <c r="W12" s="39">
        <v>0.0</v>
      </c>
      <c r="X12" s="39">
        <v>0.0</v>
      </c>
      <c r="Y12" s="39">
        <v>0.0</v>
      </c>
      <c r="Z12" s="39">
        <v>0.0</v>
      </c>
      <c r="AA12" s="39">
        <v>0.0</v>
      </c>
      <c r="AB12" s="25"/>
      <c r="AC12" s="35"/>
      <c r="AD12" s="25"/>
      <c r="AE12" s="40"/>
      <c r="AF12" s="20"/>
      <c r="AG12" s="64" t="str">
        <f t="shared" si="3"/>
        <v>N/A</v>
      </c>
      <c r="AH12" s="43" t="str">
        <f>IFERROR((COUNT(INDIRECT("AI12:12"))/COUNTA(INDIRECT("AI12:12"))), "N/A")</f>
        <v>N/A</v>
      </c>
      <c r="AI12" s="20"/>
      <c r="AJ12" s="44"/>
      <c r="AK12" s="44"/>
      <c r="AL12" s="44"/>
      <c r="AM12" s="44"/>
      <c r="AN12" s="44"/>
      <c r="AO12" s="44"/>
      <c r="AP12" s="44"/>
      <c r="AQ12" s="44"/>
      <c r="AR12" s="44"/>
      <c r="AS12" s="44"/>
      <c r="AT12" s="44"/>
      <c r="AU12" s="44"/>
      <c r="AV12" s="44"/>
      <c r="AW12" s="44"/>
      <c r="AX12" s="44"/>
      <c r="AY12" s="44"/>
      <c r="AZ12" s="44"/>
      <c r="BA12" s="44"/>
      <c r="BB12" s="44"/>
      <c r="BC12" s="44"/>
      <c r="BD12" s="44"/>
      <c r="BE12" s="44"/>
      <c r="BF12" s="44"/>
      <c r="BG12" s="44"/>
      <c r="BH12" s="44"/>
      <c r="BI12" s="57"/>
    </row>
    <row r="13">
      <c r="A13" s="4"/>
      <c r="B13" s="65" t="s">
        <v>47</v>
      </c>
      <c r="C13" s="66"/>
      <c r="D13" s="32"/>
      <c r="E13" s="47" t="s">
        <v>48</v>
      </c>
      <c r="F13" s="47" t="s">
        <v>49</v>
      </c>
      <c r="G13" s="47">
        <v>87071.0</v>
      </c>
      <c r="H13" s="36"/>
      <c r="I13" s="51">
        <v>45133.0</v>
      </c>
      <c r="J13" s="51">
        <v>45364.0</v>
      </c>
      <c r="K13" s="51">
        <v>44008.0</v>
      </c>
      <c r="L13" s="36"/>
      <c r="M13" s="47">
        <f t="shared" ref="M13:O13" si="5">IF(ISBLANK(I13), "N/A", DAYS(TODAY(),I13))</f>
        <v>340</v>
      </c>
      <c r="N13" s="47">
        <f t="shared" si="5"/>
        <v>109</v>
      </c>
      <c r="O13" s="47">
        <f t="shared" si="5"/>
        <v>1465</v>
      </c>
      <c r="P13" s="52" t="b">
        <f>IF( AND( OR( B13="Platoon Medic"), AND( F13&lt;&gt;"CP", AND( F13&lt;&gt;"CP+", AND( N13&gt;=60, AND( M13&gt;=60, AE13="ALC" ) ) ) ) ), TRUE,
 IF( AND( OR( B13="Platoon Medic"), AND( F13="CP", N13&gt;=152 ) ), TRUE))</f>
        <v>0</v>
      </c>
      <c r="Q13" s="25"/>
      <c r="R13" s="67">
        <v>1.0</v>
      </c>
      <c r="S13" s="67">
        <v>0.0</v>
      </c>
      <c r="T13" s="67">
        <v>1.0</v>
      </c>
      <c r="U13" s="67">
        <v>1.0</v>
      </c>
      <c r="V13" s="67">
        <v>1.0</v>
      </c>
      <c r="W13" s="67">
        <v>1.0</v>
      </c>
      <c r="X13" s="67">
        <v>2.0</v>
      </c>
      <c r="Y13" s="67">
        <v>0.0</v>
      </c>
      <c r="Z13" s="67">
        <v>1.0</v>
      </c>
      <c r="AA13" s="53">
        <v>1.0</v>
      </c>
      <c r="AB13" s="25"/>
      <c r="AC13" s="47" t="s">
        <v>50</v>
      </c>
      <c r="AD13" s="25"/>
      <c r="AE13" s="53" t="s">
        <v>51</v>
      </c>
      <c r="AF13" s="20"/>
      <c r="AG13" s="54">
        <f t="shared" si="3"/>
        <v>0.08</v>
      </c>
      <c r="AH13" s="55">
        <f>IFERROR((COUNT(INDIRECT("AI13:13"))/COUNTA(INDIRECT("AI13:13"))), "N/A")</f>
        <v>1</v>
      </c>
      <c r="AI13" s="20"/>
      <c r="AJ13" s="56">
        <v>0.0</v>
      </c>
      <c r="AK13" s="56">
        <v>0.0</v>
      </c>
      <c r="AL13" s="56">
        <v>0.0</v>
      </c>
      <c r="AM13" s="56">
        <v>0.0</v>
      </c>
      <c r="AN13" s="56">
        <v>1.0</v>
      </c>
      <c r="AO13" s="56">
        <v>0.0</v>
      </c>
      <c r="AP13" s="56">
        <v>0.0</v>
      </c>
      <c r="AQ13" s="56">
        <v>0.0</v>
      </c>
      <c r="AR13" s="56">
        <v>1.0</v>
      </c>
      <c r="AS13" s="56">
        <v>0.0</v>
      </c>
      <c r="AT13" s="56">
        <v>0.0</v>
      </c>
      <c r="AU13" s="56">
        <v>0.0</v>
      </c>
      <c r="AV13" s="56">
        <v>0.0</v>
      </c>
      <c r="AW13" s="56">
        <v>0.0</v>
      </c>
      <c r="AX13" s="56">
        <v>0.0</v>
      </c>
      <c r="AY13" s="56">
        <v>0.0</v>
      </c>
      <c r="AZ13" s="56">
        <v>0.0</v>
      </c>
      <c r="BA13" s="56">
        <v>0.0</v>
      </c>
      <c r="BB13" s="56">
        <v>0.0</v>
      </c>
      <c r="BC13" s="56">
        <v>0.0</v>
      </c>
      <c r="BD13" s="56">
        <v>0.0</v>
      </c>
      <c r="BE13" s="56">
        <v>0.0</v>
      </c>
      <c r="BF13" s="56">
        <v>0.0</v>
      </c>
      <c r="BG13" s="56">
        <v>0.0</v>
      </c>
      <c r="BH13" s="56">
        <v>0.0</v>
      </c>
      <c r="BI13" s="57"/>
    </row>
    <row r="14">
      <c r="A14" s="4"/>
      <c r="B14" s="68" t="s">
        <v>52</v>
      </c>
      <c r="C14" s="68"/>
      <c r="D14" s="32"/>
      <c r="E14" s="35" t="s">
        <v>53</v>
      </c>
      <c r="F14" s="35" t="s">
        <v>49</v>
      </c>
      <c r="G14" s="61">
        <v>23996.0</v>
      </c>
      <c r="H14" s="36"/>
      <c r="I14" s="69">
        <v>44986.0</v>
      </c>
      <c r="J14" s="37">
        <v>45210.0</v>
      </c>
      <c r="K14" s="37">
        <v>43942.0</v>
      </c>
      <c r="L14" s="36"/>
      <c r="M14" s="62">
        <f t="shared" ref="M14:O14" si="6">IF(ISBLANK(I14), "N/A", DAYS(TODAY(),I14))</f>
        <v>487</v>
      </c>
      <c r="N14" s="62">
        <f t="shared" si="6"/>
        <v>263</v>
      </c>
      <c r="O14" s="62">
        <f t="shared" si="6"/>
        <v>1531</v>
      </c>
      <c r="P14" s="38" t="b">
        <f>IF( AND( OR( B14="Platoon ARC"), AND( F14&lt;&gt;"CP", AND( F14&lt;&gt;"CP+", AND( N14&gt;=60, AND( M14&gt;=60, AE14="ALC" ) ) ) ) ), TRUE,
 IF( AND( OR( B14="Platoon Medic"), AND( F14="CP", N14&gt;=152 ) ), TRUE))</f>
        <v>0</v>
      </c>
      <c r="Q14" s="25"/>
      <c r="R14" s="39">
        <v>2.0</v>
      </c>
      <c r="S14" s="39">
        <v>1.0</v>
      </c>
      <c r="T14" s="39">
        <v>1.0</v>
      </c>
      <c r="U14" s="39">
        <v>1.0</v>
      </c>
      <c r="V14" s="39">
        <v>2.0</v>
      </c>
      <c r="W14" s="39">
        <v>1.0</v>
      </c>
      <c r="X14" s="39">
        <v>2.0</v>
      </c>
      <c r="Y14" s="39">
        <v>1.0</v>
      </c>
      <c r="Z14" s="39">
        <v>2.0</v>
      </c>
      <c r="AA14" s="40">
        <v>1.0</v>
      </c>
      <c r="AB14" s="25"/>
      <c r="AC14" s="35" t="s">
        <v>54</v>
      </c>
      <c r="AD14" s="25"/>
      <c r="AE14" s="40" t="s">
        <v>51</v>
      </c>
      <c r="AF14" s="20"/>
      <c r="AG14" s="64">
        <f t="shared" si="3"/>
        <v>0.6086956522</v>
      </c>
      <c r="AH14" s="43">
        <f>IFERROR((COUNT(INDIRECT("AI14:14"))/COUNTA(INDIRECT("AI14:14"))), "N/A")</f>
        <v>0.92</v>
      </c>
      <c r="AI14" s="20"/>
      <c r="AJ14" s="44">
        <v>2.0</v>
      </c>
      <c r="AK14" s="44" t="s">
        <v>39</v>
      </c>
      <c r="AL14" s="44" t="s">
        <v>39</v>
      </c>
      <c r="AM14" s="44">
        <v>0.0</v>
      </c>
      <c r="AN14" s="44">
        <v>0.0</v>
      </c>
      <c r="AO14" s="44">
        <v>4.0</v>
      </c>
      <c r="AP14" s="44">
        <v>2.0</v>
      </c>
      <c r="AQ14" s="44">
        <v>0.0</v>
      </c>
      <c r="AR14" s="44">
        <v>2.0</v>
      </c>
      <c r="AS14" s="44">
        <v>2.0</v>
      </c>
      <c r="AT14" s="44">
        <v>0.0</v>
      </c>
      <c r="AU14" s="44">
        <v>0.0</v>
      </c>
      <c r="AV14" s="44">
        <v>0.0</v>
      </c>
      <c r="AW14" s="44">
        <v>0.0</v>
      </c>
      <c r="AX14" s="44">
        <v>1.0</v>
      </c>
      <c r="AY14" s="44">
        <v>1.0</v>
      </c>
      <c r="AZ14" s="44">
        <v>0.0</v>
      </c>
      <c r="BA14" s="44">
        <v>0.0</v>
      </c>
      <c r="BB14" s="44">
        <v>0.0</v>
      </c>
      <c r="BC14" s="44">
        <v>0.0</v>
      </c>
      <c r="BD14" s="44">
        <v>0.0</v>
      </c>
      <c r="BE14" s="44">
        <v>0.0</v>
      </c>
      <c r="BF14" s="44">
        <v>0.0</v>
      </c>
      <c r="BG14" s="44">
        <v>0.0</v>
      </c>
      <c r="BH14" s="44">
        <v>0.0</v>
      </c>
      <c r="BI14" s="57"/>
    </row>
    <row r="15" ht="3.75" customHeight="1">
      <c r="A15" s="4"/>
      <c r="B15" s="70"/>
      <c r="C15" s="70"/>
      <c r="D15" s="32"/>
      <c r="E15" s="25"/>
      <c r="F15" s="25"/>
      <c r="G15" s="25"/>
      <c r="H15" s="25"/>
      <c r="I15" s="33"/>
      <c r="J15" s="33"/>
      <c r="K15" s="33"/>
      <c r="L15" s="25"/>
      <c r="M15" s="25"/>
      <c r="N15" s="25"/>
      <c r="O15" s="25"/>
      <c r="P15" s="25"/>
      <c r="Q15" s="25"/>
      <c r="R15" s="25"/>
      <c r="S15" s="25"/>
      <c r="T15" s="25"/>
      <c r="U15" s="25"/>
      <c r="V15" s="25"/>
      <c r="W15" s="25"/>
      <c r="X15" s="25"/>
      <c r="Y15" s="25"/>
      <c r="Z15" s="25"/>
      <c r="AA15" s="25"/>
      <c r="AB15" s="25"/>
      <c r="AC15" s="25"/>
      <c r="AD15" s="25"/>
      <c r="AE15" s="25"/>
      <c r="AF15" s="20"/>
      <c r="AG15" s="24"/>
      <c r="AH15" s="25"/>
      <c r="AI15" s="20"/>
      <c r="AJ15" s="71"/>
      <c r="AK15" s="71"/>
      <c r="AL15" s="71"/>
      <c r="AM15" s="71"/>
      <c r="AN15" s="71"/>
      <c r="AO15" s="71"/>
      <c r="AP15" s="71"/>
      <c r="AQ15" s="71"/>
      <c r="AR15" s="71"/>
      <c r="AS15" s="71"/>
      <c r="AT15" s="71"/>
      <c r="AU15" s="71"/>
      <c r="AV15" s="71"/>
      <c r="AW15" s="71"/>
      <c r="AX15" s="71"/>
      <c r="AY15" s="71"/>
      <c r="AZ15" s="71"/>
      <c r="BA15" s="71"/>
      <c r="BB15" s="71"/>
      <c r="BC15" s="71"/>
      <c r="BD15" s="71"/>
      <c r="BE15" s="71"/>
      <c r="BF15" s="71"/>
      <c r="BG15" s="71"/>
      <c r="BH15" s="71"/>
      <c r="BI15" s="26"/>
    </row>
    <row r="16">
      <c r="A16" s="4"/>
      <c r="B16" s="72">
        <v>43891.0</v>
      </c>
      <c r="D16" s="68" t="s">
        <v>55</v>
      </c>
      <c r="F16" s="68" t="s">
        <v>56</v>
      </c>
      <c r="J16" s="68"/>
      <c r="AF16" s="20"/>
      <c r="AG16" s="73">
        <f>IFERROR(Average(AG18:AG28),"")</f>
        <v>0.4155565597</v>
      </c>
      <c r="AH16" s="29">
        <f>IFERROR(Average(AH18:AH22))</f>
        <v>0.984</v>
      </c>
      <c r="AI16" s="20"/>
      <c r="AJ16" s="74"/>
      <c r="AK16" s="74"/>
      <c r="AL16" s="74"/>
      <c r="AM16" s="74"/>
    </row>
    <row r="17" ht="3.75" customHeight="1">
      <c r="A17" s="4"/>
      <c r="B17" s="75"/>
      <c r="C17" s="75"/>
      <c r="D17" s="32"/>
      <c r="E17" s="25"/>
      <c r="F17" s="25"/>
      <c r="G17" s="25"/>
      <c r="H17" s="25"/>
      <c r="I17" s="33"/>
      <c r="J17" s="33"/>
      <c r="K17" s="33"/>
      <c r="L17" s="25"/>
      <c r="M17" s="25"/>
      <c r="N17" s="25"/>
      <c r="O17" s="25"/>
      <c r="P17" s="25"/>
      <c r="Q17" s="25"/>
      <c r="R17" s="25"/>
      <c r="S17" s="25"/>
      <c r="T17" s="25"/>
      <c r="U17" s="25"/>
      <c r="V17" s="25"/>
      <c r="W17" s="25"/>
      <c r="X17" s="25"/>
      <c r="Y17" s="25"/>
      <c r="Z17" s="25"/>
      <c r="AA17" s="25"/>
      <c r="AB17" s="25"/>
      <c r="AC17" s="25"/>
      <c r="AD17" s="25"/>
      <c r="AE17" s="25"/>
      <c r="AF17" s="20"/>
      <c r="AG17" s="24"/>
      <c r="AH17" s="25"/>
      <c r="AI17" s="20"/>
      <c r="AJ17" s="71"/>
      <c r="AK17" s="71"/>
      <c r="AL17" s="71"/>
      <c r="AM17" s="71"/>
      <c r="AN17" s="71"/>
      <c r="AO17" s="71"/>
      <c r="AP17" s="71"/>
      <c r="AQ17" s="71"/>
      <c r="AR17" s="71"/>
      <c r="AS17" s="71"/>
      <c r="AT17" s="71"/>
      <c r="AU17" s="71"/>
      <c r="AV17" s="71"/>
      <c r="AW17" s="71"/>
      <c r="AX17" s="71"/>
      <c r="AY17" s="71"/>
      <c r="AZ17" s="71"/>
      <c r="BA17" s="71"/>
      <c r="BB17" s="71"/>
      <c r="BC17" s="71"/>
      <c r="BD17" s="71"/>
      <c r="BE17" s="71"/>
      <c r="BF17" s="71"/>
      <c r="BG17" s="71"/>
      <c r="BH17" s="71"/>
      <c r="BI17" s="26"/>
    </row>
    <row r="18">
      <c r="A18" s="4"/>
      <c r="B18" s="68" t="s">
        <v>57</v>
      </c>
      <c r="C18" s="68"/>
      <c r="D18" s="76"/>
      <c r="E18" s="60" t="s">
        <v>58</v>
      </c>
      <c r="F18" s="35" t="s">
        <v>59</v>
      </c>
      <c r="G18" s="61">
        <v>45258.0</v>
      </c>
      <c r="H18" s="25"/>
      <c r="I18" s="69">
        <v>44834.0</v>
      </c>
      <c r="J18" s="37">
        <v>45091.0</v>
      </c>
      <c r="K18" s="37">
        <v>43974.0</v>
      </c>
      <c r="L18" s="36"/>
      <c r="M18" s="62">
        <f t="shared" ref="M18:O18" si="7">IF(ISBLANK(I18), "N/A", DAYS(TODAY(),I18))</f>
        <v>639</v>
      </c>
      <c r="N18" s="62">
        <f t="shared" si="7"/>
        <v>382</v>
      </c>
      <c r="O18" s="62">
        <f t="shared" si="7"/>
        <v>1499</v>
      </c>
      <c r="P18" s="38" t="b">
        <f>IF( AND( OR( B18="Squad Lead"), AND( F18&lt;&gt;"CS", AND( F18&lt;&gt;"CS+", AND( N18&gt;=60, AND( M18&gt;=60, AE18="SLC" ) ) ) ) ), TRUE,
 IF( AND( OR( B18="Squad Lead"), AND( F18="CS", N18&gt;=182 ) ), TRUE))</f>
        <v>0</v>
      </c>
      <c r="Q18" s="25"/>
      <c r="R18" s="39">
        <v>2.0</v>
      </c>
      <c r="S18" s="39">
        <v>1.0</v>
      </c>
      <c r="T18" s="39">
        <v>1.0</v>
      </c>
      <c r="U18" s="39">
        <v>1.0</v>
      </c>
      <c r="V18" s="39">
        <v>2.0</v>
      </c>
      <c r="W18" s="39">
        <v>2.0</v>
      </c>
      <c r="X18" s="39">
        <v>2.0</v>
      </c>
      <c r="Y18" s="39">
        <v>0.0</v>
      </c>
      <c r="Z18" s="39">
        <v>2.0</v>
      </c>
      <c r="AA18" s="39">
        <v>3.0</v>
      </c>
      <c r="AB18" s="25"/>
      <c r="AC18" s="35" t="s">
        <v>60</v>
      </c>
      <c r="AD18" s="25"/>
      <c r="AE18" s="40" t="s">
        <v>61</v>
      </c>
      <c r="AF18" s="20"/>
      <c r="AG18" s="64">
        <f t="shared" ref="AG18:AG29" si="9">IFERROR(SUM(AI18:BI18)/COUNT(AI18:BI18), "N/A")</f>
        <v>0.3846153846</v>
      </c>
      <c r="AH18" s="43">
        <f>IFERROR((COUNT(INDIRECT("AI18:18"))/COUNTA(INDIRECT("AI18:18"))), "N/A")</f>
        <v>1</v>
      </c>
      <c r="AI18" s="20">
        <v>0.0</v>
      </c>
      <c r="AJ18" s="44">
        <v>1.0</v>
      </c>
      <c r="AK18" s="44">
        <v>0.0</v>
      </c>
      <c r="AL18" s="44">
        <v>0.0</v>
      </c>
      <c r="AM18" s="44">
        <v>3.0</v>
      </c>
      <c r="AN18" s="44">
        <v>0.0</v>
      </c>
      <c r="AO18" s="44">
        <v>0.0</v>
      </c>
      <c r="AP18" s="44">
        <v>1.0</v>
      </c>
      <c r="AQ18" s="44">
        <v>0.0</v>
      </c>
      <c r="AR18" s="44">
        <v>0.0</v>
      </c>
      <c r="AS18" s="44">
        <v>0.0</v>
      </c>
      <c r="AT18" s="44">
        <v>0.0</v>
      </c>
      <c r="AU18" s="44">
        <v>0.0</v>
      </c>
      <c r="AV18" s="44">
        <v>2.0</v>
      </c>
      <c r="AW18" s="44">
        <v>1.0</v>
      </c>
      <c r="AX18" s="44">
        <v>0.0</v>
      </c>
      <c r="AY18" s="44">
        <v>0.0</v>
      </c>
      <c r="AZ18" s="44">
        <v>0.0</v>
      </c>
      <c r="BA18" s="44">
        <v>0.0</v>
      </c>
      <c r="BB18" s="44">
        <v>0.0</v>
      </c>
      <c r="BC18" s="44">
        <v>0.0</v>
      </c>
      <c r="BD18" s="44">
        <v>0.0</v>
      </c>
      <c r="BE18" s="44">
        <v>0.0</v>
      </c>
      <c r="BF18" s="44">
        <v>1.0</v>
      </c>
      <c r="BG18" s="44">
        <v>0.0</v>
      </c>
      <c r="BH18" s="44">
        <v>1.0</v>
      </c>
      <c r="BI18" s="77"/>
    </row>
    <row r="19">
      <c r="A19" s="4"/>
      <c r="B19" s="58" t="s">
        <v>19</v>
      </c>
      <c r="C19" s="59"/>
      <c r="D19" s="76"/>
      <c r="E19" s="78" t="s">
        <v>62</v>
      </c>
      <c r="F19" s="47" t="s">
        <v>63</v>
      </c>
      <c r="G19" s="48">
        <v>35246.0</v>
      </c>
      <c r="H19" s="25"/>
      <c r="I19" s="51">
        <v>45437.0</v>
      </c>
      <c r="J19" s="51">
        <v>45428.0</v>
      </c>
      <c r="K19" s="51">
        <v>45385.0</v>
      </c>
      <c r="L19" s="36"/>
      <c r="M19" s="79">
        <f t="shared" ref="M19:O19" si="8">IF(ISBLANK(I19), "N/A", DAYS(TODAY(),I19))</f>
        <v>36</v>
      </c>
      <c r="N19" s="79">
        <f t="shared" si="8"/>
        <v>45</v>
      </c>
      <c r="O19" s="79">
        <f t="shared" si="8"/>
        <v>88</v>
      </c>
      <c r="P19" s="52" t="b">
        <f t="shared" ref="P19:P20" si="11">IF( AND( F19="CR-C", N19&gt;=30 ), TRUE, 
 IF( AND( F19="CT",   N19&gt;=122 ), TRUE, 
 IF( AND( F19="CT+",  N19&gt;=243 ), TRUE)))</f>
        <v>0</v>
      </c>
      <c r="Q19" s="25"/>
      <c r="R19" s="67">
        <v>0.0</v>
      </c>
      <c r="S19" s="67">
        <v>0.0</v>
      </c>
      <c r="T19" s="67">
        <v>1.0</v>
      </c>
      <c r="U19" s="67">
        <v>0.0</v>
      </c>
      <c r="V19" s="67">
        <v>1.0</v>
      </c>
      <c r="W19" s="67">
        <v>1.0</v>
      </c>
      <c r="X19" s="80">
        <v>2.0</v>
      </c>
      <c r="Y19" s="67">
        <v>0.0</v>
      </c>
      <c r="Z19" s="67">
        <v>0.0</v>
      </c>
      <c r="AA19" s="67">
        <v>0.0</v>
      </c>
      <c r="AB19" s="25"/>
      <c r="AC19" s="47"/>
      <c r="AD19" s="25"/>
      <c r="AE19" s="81"/>
      <c r="AF19" s="20"/>
      <c r="AG19" s="82">
        <f t="shared" si="9"/>
        <v>0.2857142857</v>
      </c>
      <c r="AH19" s="55">
        <f>IFERROR((COUNT(INDIRECT("AI19:19"))/COUNTA(INDIRECT("AI19:19"))), "N/A")</f>
        <v>1</v>
      </c>
      <c r="AI19" s="20"/>
      <c r="AJ19" s="56">
        <v>0.0</v>
      </c>
      <c r="AK19" s="56">
        <v>0.0</v>
      </c>
      <c r="AL19" s="56">
        <v>0.0</v>
      </c>
      <c r="AM19" s="56">
        <v>0.0</v>
      </c>
      <c r="AN19" s="56">
        <v>1.0</v>
      </c>
      <c r="AO19" s="56">
        <v>1.0</v>
      </c>
      <c r="AP19" s="56">
        <v>0.0</v>
      </c>
      <c r="AQ19" s="56"/>
      <c r="AR19" s="56"/>
      <c r="AS19" s="56"/>
      <c r="AT19" s="56"/>
      <c r="AU19" s="56"/>
      <c r="AV19" s="56"/>
      <c r="AW19" s="56"/>
      <c r="AX19" s="56"/>
      <c r="AY19" s="56"/>
      <c r="AZ19" s="56"/>
      <c r="BA19" s="56"/>
      <c r="BB19" s="56"/>
      <c r="BC19" s="56"/>
      <c r="BD19" s="56"/>
      <c r="BE19" s="56"/>
      <c r="BF19" s="56"/>
      <c r="BG19" s="56"/>
      <c r="BH19" s="56"/>
      <c r="BI19" s="57"/>
    </row>
    <row r="20">
      <c r="A20" s="83"/>
      <c r="B20" s="84" t="s">
        <v>64</v>
      </c>
      <c r="C20" s="85"/>
      <c r="D20" s="86"/>
      <c r="E20" s="87" t="s">
        <v>65</v>
      </c>
      <c r="F20" s="88" t="s">
        <v>66</v>
      </c>
      <c r="G20" s="87">
        <v>12795.0</v>
      </c>
      <c r="H20" s="89"/>
      <c r="I20" s="69">
        <v>45387.0</v>
      </c>
      <c r="J20" s="37">
        <v>45078.0</v>
      </c>
      <c r="K20" s="37">
        <v>43652.0</v>
      </c>
      <c r="L20" s="90"/>
      <c r="M20" s="91">
        <f t="shared" ref="M20:O20" si="10">IF(ISBLANK(I20), "N/A", DAYS(TODAY(),I20))</f>
        <v>86</v>
      </c>
      <c r="N20" s="91">
        <f t="shared" si="10"/>
        <v>395</v>
      </c>
      <c r="O20" s="91">
        <f t="shared" si="10"/>
        <v>1821</v>
      </c>
      <c r="P20" s="92" t="b">
        <f t="shared" si="11"/>
        <v>0</v>
      </c>
      <c r="Q20" s="89"/>
      <c r="R20" s="93">
        <v>2.0</v>
      </c>
      <c r="S20" s="93">
        <v>1.0</v>
      </c>
      <c r="T20" s="93">
        <v>1.0</v>
      </c>
      <c r="U20" s="93">
        <v>2.0</v>
      </c>
      <c r="V20" s="93">
        <v>1.0</v>
      </c>
      <c r="W20" s="93">
        <v>0.0</v>
      </c>
      <c r="X20" s="93">
        <v>2.0</v>
      </c>
      <c r="Y20" s="93">
        <v>1.0</v>
      </c>
      <c r="Z20" s="93">
        <v>1.0</v>
      </c>
      <c r="AA20" s="94">
        <v>1.0</v>
      </c>
      <c r="AB20" s="89"/>
      <c r="AC20" s="88" t="s">
        <v>67</v>
      </c>
      <c r="AD20" s="89"/>
      <c r="AE20" s="95" t="s">
        <v>51</v>
      </c>
      <c r="AF20" s="96"/>
      <c r="AG20" s="97">
        <f t="shared" si="9"/>
        <v>0.4583333333</v>
      </c>
      <c r="AH20" s="43">
        <f>IFERROR((COUNT(INDIRECT("AI20:20"))/COUNTA(INDIRECT("AI20:20"))), "N/A")</f>
        <v>0.96</v>
      </c>
      <c r="AI20" s="96"/>
      <c r="AJ20" s="44">
        <v>0.0</v>
      </c>
      <c r="AK20" s="44">
        <v>2.0</v>
      </c>
      <c r="AL20" s="44">
        <v>1.0</v>
      </c>
      <c r="AM20" s="44">
        <v>1.0</v>
      </c>
      <c r="AN20" s="44">
        <v>1.0</v>
      </c>
      <c r="AO20" s="44">
        <v>0.0</v>
      </c>
      <c r="AP20" s="44" t="s">
        <v>39</v>
      </c>
      <c r="AQ20" s="44">
        <v>0.0</v>
      </c>
      <c r="AR20" s="44">
        <v>2.0</v>
      </c>
      <c r="AS20" s="44">
        <v>0.0</v>
      </c>
      <c r="AT20" s="44">
        <v>0.0</v>
      </c>
      <c r="AU20" s="44">
        <v>1.0</v>
      </c>
      <c r="AV20" s="44">
        <v>1.0</v>
      </c>
      <c r="AW20" s="44">
        <v>0.0</v>
      </c>
      <c r="AX20" s="44">
        <v>1.0</v>
      </c>
      <c r="AY20" s="44">
        <v>0.0</v>
      </c>
      <c r="AZ20" s="44">
        <v>1.0</v>
      </c>
      <c r="BA20" s="44">
        <v>0.0</v>
      </c>
      <c r="BB20" s="44">
        <v>0.0</v>
      </c>
      <c r="BC20" s="44">
        <v>0.0</v>
      </c>
      <c r="BD20" s="44">
        <v>0.0</v>
      </c>
      <c r="BE20" s="44">
        <v>0.0</v>
      </c>
      <c r="BF20" s="44">
        <v>0.0</v>
      </c>
      <c r="BG20" s="44">
        <v>0.0</v>
      </c>
      <c r="BH20" s="44">
        <v>0.0</v>
      </c>
      <c r="BI20" s="98"/>
    </row>
    <row r="21">
      <c r="A21" s="99"/>
      <c r="B21" s="100" t="s">
        <v>68</v>
      </c>
      <c r="C21" s="101"/>
      <c r="D21" s="102"/>
      <c r="E21" s="103" t="s">
        <v>69</v>
      </c>
      <c r="F21" s="103" t="s">
        <v>49</v>
      </c>
      <c r="G21" s="104">
        <v>81567.0</v>
      </c>
      <c r="H21" s="105"/>
      <c r="I21" s="106">
        <v>44781.0</v>
      </c>
      <c r="J21" s="107">
        <v>45056.0</v>
      </c>
      <c r="K21" s="107">
        <v>43304.0</v>
      </c>
      <c r="L21" s="108"/>
      <c r="M21" s="109">
        <f t="shared" ref="M21:O21" si="12">IF(ISBLANK(I21), "N/A", DAYS(TODAY(),I21))</f>
        <v>692</v>
      </c>
      <c r="N21" s="109">
        <f t="shared" si="12"/>
        <v>417</v>
      </c>
      <c r="O21" s="109">
        <f t="shared" si="12"/>
        <v>2169</v>
      </c>
      <c r="P21" s="110" t="b">
        <f>IF( AND( OR( B21="Bravo TL", B21="Alpha TL" ), AND( F21&lt;&gt;"CP", AND( F21&lt;&gt;"CP+", AND( N21&gt;=60, AND( M21&gt;=60, AE21="ALC" ) ) ) ) ), TRUE,
 IF( AND( OR( B21="Bravo TL", B21="Alpha TL" ), AND( F21="CP", N21&gt;=152 ) ), TRUE))</f>
        <v>0</v>
      </c>
      <c r="Q21" s="105"/>
      <c r="R21" s="111">
        <v>2.0</v>
      </c>
      <c r="S21" s="111">
        <v>1.0</v>
      </c>
      <c r="T21" s="111">
        <v>1.0</v>
      </c>
      <c r="U21" s="111">
        <v>1.0</v>
      </c>
      <c r="V21" s="111">
        <v>2.0</v>
      </c>
      <c r="W21" s="111">
        <v>2.0</v>
      </c>
      <c r="X21" s="111">
        <v>2.0</v>
      </c>
      <c r="Y21" s="111">
        <v>2.0</v>
      </c>
      <c r="Z21" s="111">
        <v>2.0</v>
      </c>
      <c r="AA21" s="112">
        <v>1.0</v>
      </c>
      <c r="AB21" s="105"/>
      <c r="AC21" s="103" t="s">
        <v>70</v>
      </c>
      <c r="AD21" s="105"/>
      <c r="AE21" s="112" t="s">
        <v>51</v>
      </c>
      <c r="AF21" s="113"/>
      <c r="AG21" s="114">
        <f t="shared" si="9"/>
        <v>0.48</v>
      </c>
      <c r="AH21" s="115">
        <f>IFERROR((COUNT(INDIRECT("AI21:21"))/COUNTA(INDIRECT("AI21:21"))), "N/A")</f>
        <v>1</v>
      </c>
      <c r="AI21" s="113"/>
      <c r="AJ21" s="116">
        <v>2.0</v>
      </c>
      <c r="AK21" s="116">
        <v>0.0</v>
      </c>
      <c r="AL21" s="116">
        <v>0.0</v>
      </c>
      <c r="AM21" s="116">
        <v>1.0</v>
      </c>
      <c r="AN21" s="116">
        <v>1.0</v>
      </c>
      <c r="AO21" s="116">
        <v>0.0</v>
      </c>
      <c r="AP21" s="116">
        <v>1.0</v>
      </c>
      <c r="AQ21" s="116">
        <v>0.0</v>
      </c>
      <c r="AR21" s="116">
        <v>0.0</v>
      </c>
      <c r="AS21" s="116">
        <v>0.0</v>
      </c>
      <c r="AT21" s="116">
        <v>0.0</v>
      </c>
      <c r="AU21" s="116">
        <v>1.0</v>
      </c>
      <c r="AV21" s="116">
        <v>0.0</v>
      </c>
      <c r="AW21" s="116">
        <v>2.0</v>
      </c>
      <c r="AX21" s="116">
        <v>2.0</v>
      </c>
      <c r="AY21" s="116">
        <v>1.0</v>
      </c>
      <c r="AZ21" s="116">
        <v>0.0</v>
      </c>
      <c r="BA21" s="116">
        <v>0.0</v>
      </c>
      <c r="BB21" s="116">
        <v>0.0</v>
      </c>
      <c r="BC21" s="116">
        <v>0.0</v>
      </c>
      <c r="BD21" s="116">
        <v>0.0</v>
      </c>
      <c r="BE21" s="116">
        <v>0.0</v>
      </c>
      <c r="BF21" s="116">
        <v>0.0</v>
      </c>
      <c r="BG21" s="116">
        <v>0.0</v>
      </c>
      <c r="BH21" s="116">
        <v>1.0</v>
      </c>
      <c r="BI21" s="117"/>
    </row>
    <row r="22">
      <c r="A22" s="4"/>
      <c r="B22" s="118" t="s">
        <v>71</v>
      </c>
      <c r="C22" s="119"/>
      <c r="D22" s="76"/>
      <c r="E22" s="61" t="s">
        <v>72</v>
      </c>
      <c r="F22" s="35" t="s">
        <v>66</v>
      </c>
      <c r="G22" s="61">
        <v>47038.0</v>
      </c>
      <c r="H22" s="25"/>
      <c r="I22" s="69">
        <v>44612.0</v>
      </c>
      <c r="J22" s="37">
        <v>45014.0</v>
      </c>
      <c r="K22" s="37">
        <v>44562.0</v>
      </c>
      <c r="L22" s="36"/>
      <c r="M22" s="62">
        <f t="shared" ref="M22:O22" si="13">IF(ISBLANK(I22), "N/A", DAYS(TODAY(),I22))</f>
        <v>861</v>
      </c>
      <c r="N22" s="62">
        <f t="shared" si="13"/>
        <v>459</v>
      </c>
      <c r="O22" s="62">
        <f t="shared" si="13"/>
        <v>911</v>
      </c>
      <c r="P22" s="38" t="b">
        <f>IF( AND( F22="CR-C", N22&gt;=30 ), TRUE, 
 IF( AND( F22="CT",   N22&gt;=122 ), TRUE, 
 IF( AND( F22="CT+",  N22&gt;=243 ), TRUE)))</f>
        <v>0</v>
      </c>
      <c r="Q22" s="25"/>
      <c r="R22" s="39">
        <v>1.0</v>
      </c>
      <c r="S22" s="39">
        <v>1.0</v>
      </c>
      <c r="T22" s="39">
        <v>0.0</v>
      </c>
      <c r="U22" s="39">
        <v>0.0</v>
      </c>
      <c r="V22" s="39">
        <v>0.0</v>
      </c>
      <c r="W22" s="39">
        <v>1.0</v>
      </c>
      <c r="X22" s="39">
        <v>0.0</v>
      </c>
      <c r="Y22" s="39">
        <v>0.0</v>
      </c>
      <c r="Z22" s="39">
        <v>1.0</v>
      </c>
      <c r="AA22" s="40">
        <v>0.0</v>
      </c>
      <c r="AB22" s="25"/>
      <c r="AC22" s="35"/>
      <c r="AD22" s="25"/>
      <c r="AE22" s="19"/>
      <c r="AF22" s="20"/>
      <c r="AG22" s="64">
        <f t="shared" si="9"/>
        <v>0.5</v>
      </c>
      <c r="AH22" s="43">
        <f>IFERROR((COUNT(INDIRECT("AI22:22"))/COUNTA(INDIRECT("AI22:22"))), "N/A")</f>
        <v>0.96</v>
      </c>
      <c r="AI22" s="20"/>
      <c r="AJ22" s="44">
        <v>0.0</v>
      </c>
      <c r="AK22" s="44">
        <v>0.0</v>
      </c>
      <c r="AL22" s="44">
        <v>0.0</v>
      </c>
      <c r="AM22" s="44">
        <v>2.0</v>
      </c>
      <c r="AN22" s="44">
        <v>1.0</v>
      </c>
      <c r="AO22" s="44">
        <v>1.0</v>
      </c>
      <c r="AP22" s="44">
        <v>0.0</v>
      </c>
      <c r="AQ22" s="44">
        <v>1.0</v>
      </c>
      <c r="AR22" s="44">
        <v>1.0</v>
      </c>
      <c r="AS22" s="44">
        <v>0.0</v>
      </c>
      <c r="AT22" s="44">
        <v>0.0</v>
      </c>
      <c r="AU22" s="44">
        <v>1.0</v>
      </c>
      <c r="AV22" s="44">
        <v>0.0</v>
      </c>
      <c r="AW22" s="44">
        <v>1.0</v>
      </c>
      <c r="AX22" s="44" t="s">
        <v>39</v>
      </c>
      <c r="AY22" s="44">
        <v>0.0</v>
      </c>
      <c r="AZ22" s="44">
        <v>0.0</v>
      </c>
      <c r="BA22" s="44">
        <v>1.0</v>
      </c>
      <c r="BB22" s="44">
        <v>0.0</v>
      </c>
      <c r="BC22" s="44">
        <v>1.0</v>
      </c>
      <c r="BD22" s="44">
        <v>0.0</v>
      </c>
      <c r="BE22" s="44">
        <v>0.0</v>
      </c>
      <c r="BF22" s="44">
        <v>1.0</v>
      </c>
      <c r="BG22" s="44">
        <v>1.0</v>
      </c>
      <c r="BH22" s="44">
        <v>0.0</v>
      </c>
      <c r="BI22" s="57"/>
    </row>
    <row r="23">
      <c r="A23" s="4"/>
      <c r="B23" s="118" t="s">
        <v>71</v>
      </c>
      <c r="C23" s="120"/>
      <c r="D23" s="76"/>
      <c r="E23" s="78" t="s">
        <v>46</v>
      </c>
      <c r="F23" s="80" t="s">
        <v>46</v>
      </c>
      <c r="G23" s="78" t="s">
        <v>46</v>
      </c>
      <c r="H23" s="25"/>
      <c r="I23" s="50"/>
      <c r="J23" s="51"/>
      <c r="K23" s="51"/>
      <c r="L23" s="36"/>
      <c r="M23" s="79" t="str">
        <f t="shared" ref="M23:O23" si="14">IF(ISBLANK(I23), "N/A", DAYS(TODAY(),I23))</f>
        <v>N/A</v>
      </c>
      <c r="N23" s="79" t="str">
        <f t="shared" si="14"/>
        <v>N/A</v>
      </c>
      <c r="O23" s="79" t="str">
        <f t="shared" si="14"/>
        <v>N/A</v>
      </c>
      <c r="P23" s="52" t="b">
        <v>0</v>
      </c>
      <c r="Q23" s="25"/>
      <c r="R23" s="67">
        <v>0.0</v>
      </c>
      <c r="S23" s="67">
        <v>0.0</v>
      </c>
      <c r="T23" s="67">
        <v>0.0</v>
      </c>
      <c r="U23" s="67">
        <v>0.0</v>
      </c>
      <c r="V23" s="67">
        <v>0.0</v>
      </c>
      <c r="W23" s="67">
        <v>0.0</v>
      </c>
      <c r="X23" s="67">
        <v>0.0</v>
      </c>
      <c r="Y23" s="67">
        <v>0.0</v>
      </c>
      <c r="Z23" s="67">
        <v>0.0</v>
      </c>
      <c r="AA23" s="53">
        <v>0.0</v>
      </c>
      <c r="AB23" s="25"/>
      <c r="AC23" s="47"/>
      <c r="AD23" s="25"/>
      <c r="AE23" s="19"/>
      <c r="AF23" s="20"/>
      <c r="AG23" s="82" t="str">
        <f t="shared" si="9"/>
        <v>N/A</v>
      </c>
      <c r="AH23" s="55" t="str">
        <f>IFERROR((COUNT(INDIRECT("AI23:23"))/COUNTA(INDIRECT("AI23:23"))), "N/A")</f>
        <v>N/A</v>
      </c>
      <c r="AI23" s="20"/>
      <c r="AJ23" s="56"/>
      <c r="AK23" s="56"/>
      <c r="AL23" s="56"/>
      <c r="AM23" s="56"/>
      <c r="AN23" s="56"/>
      <c r="AO23" s="56"/>
      <c r="AP23" s="56"/>
      <c r="AQ23" s="56"/>
      <c r="AR23" s="56"/>
      <c r="AS23" s="56"/>
      <c r="AT23" s="56"/>
      <c r="AU23" s="56"/>
      <c r="AV23" s="56"/>
      <c r="AW23" s="56"/>
      <c r="AX23" s="56"/>
      <c r="AY23" s="56"/>
      <c r="AZ23" s="56"/>
      <c r="BA23" s="56"/>
      <c r="BB23" s="56"/>
      <c r="BC23" s="56"/>
      <c r="BD23" s="56"/>
      <c r="BE23" s="56"/>
      <c r="BF23" s="56"/>
      <c r="BG23" s="56"/>
      <c r="BH23" s="56"/>
      <c r="BI23" s="57"/>
    </row>
    <row r="24">
      <c r="A24" s="83"/>
      <c r="B24" s="121" t="s">
        <v>73</v>
      </c>
      <c r="C24" s="122"/>
      <c r="D24" s="86"/>
      <c r="E24" s="123" t="s">
        <v>74</v>
      </c>
      <c r="F24" s="123" t="s">
        <v>66</v>
      </c>
      <c r="G24" s="123">
        <v>11570.0</v>
      </c>
      <c r="H24" s="89"/>
      <c r="I24" s="124">
        <v>44759.0</v>
      </c>
      <c r="J24" s="124">
        <v>44754.0</v>
      </c>
      <c r="K24" s="124">
        <v>43121.0</v>
      </c>
      <c r="L24" s="90"/>
      <c r="M24" s="91">
        <f t="shared" ref="M24:O24" si="15">IF(ISBLANK(I24), "N/A", DAYS(TODAY(),I24))</f>
        <v>714</v>
      </c>
      <c r="N24" s="91">
        <f t="shared" si="15"/>
        <v>719</v>
      </c>
      <c r="O24" s="91">
        <f t="shared" si="15"/>
        <v>2352</v>
      </c>
      <c r="P24" s="92" t="b">
        <f>IF( AND( F24="CR-C", N24&gt;=30 ), TRUE, 
 IF( AND( F24="CT",   N24&gt;=122 ), TRUE, 
 IF( AND( F24="CT+",  N24&gt;=243 ), TRUE)))</f>
        <v>0</v>
      </c>
      <c r="Q24" s="89"/>
      <c r="R24" s="93">
        <v>1.0</v>
      </c>
      <c r="S24" s="93">
        <v>1.0</v>
      </c>
      <c r="T24" s="93">
        <v>1.0</v>
      </c>
      <c r="U24" s="93">
        <v>0.0</v>
      </c>
      <c r="V24" s="93">
        <v>1.0</v>
      </c>
      <c r="W24" s="93">
        <v>0.0</v>
      </c>
      <c r="X24" s="93">
        <v>1.0</v>
      </c>
      <c r="Y24" s="93">
        <v>0.0</v>
      </c>
      <c r="Z24" s="93">
        <v>1.0</v>
      </c>
      <c r="AA24" s="125">
        <v>0.0</v>
      </c>
      <c r="AB24" s="89"/>
      <c r="AC24" s="88"/>
      <c r="AD24" s="89"/>
      <c r="AE24" s="81"/>
      <c r="AF24" s="96"/>
      <c r="AG24" s="97">
        <f t="shared" si="9"/>
        <v>0.3157894737</v>
      </c>
      <c r="AH24" s="126">
        <f>IFERROR((COUNT(INDIRECT("AI24:24"))/COUNTA(INDIRECT("AI24:24"))), "N/A")</f>
        <v>0.76</v>
      </c>
      <c r="AI24" s="96"/>
      <c r="AJ24" s="127">
        <v>2.0</v>
      </c>
      <c r="AK24" s="127">
        <v>0.0</v>
      </c>
      <c r="AL24" s="127">
        <v>0.0</v>
      </c>
      <c r="AM24" s="127" t="s">
        <v>39</v>
      </c>
      <c r="AN24" s="127" t="s">
        <v>39</v>
      </c>
      <c r="AO24" s="127">
        <v>0.0</v>
      </c>
      <c r="AP24" s="127" t="s">
        <v>39</v>
      </c>
      <c r="AQ24" s="127">
        <v>0.0</v>
      </c>
      <c r="AR24" s="127">
        <v>1.0</v>
      </c>
      <c r="AS24" s="127">
        <v>0.0</v>
      </c>
      <c r="AT24" s="127">
        <v>0.0</v>
      </c>
      <c r="AU24" s="127" t="s">
        <v>39</v>
      </c>
      <c r="AV24" s="127">
        <v>0.0</v>
      </c>
      <c r="AW24" s="127">
        <v>0.0</v>
      </c>
      <c r="AX24" s="127">
        <v>2.0</v>
      </c>
      <c r="AY24" s="127" t="s">
        <v>39</v>
      </c>
      <c r="AZ24" s="127">
        <v>1.0</v>
      </c>
      <c r="BA24" s="127">
        <v>0.0</v>
      </c>
      <c r="BB24" s="127">
        <v>0.0</v>
      </c>
      <c r="BC24" s="127">
        <v>0.0</v>
      </c>
      <c r="BD24" s="127">
        <v>0.0</v>
      </c>
      <c r="BE24" s="127">
        <v>0.0</v>
      </c>
      <c r="BF24" s="127" t="s">
        <v>39</v>
      </c>
      <c r="BG24" s="127">
        <v>0.0</v>
      </c>
      <c r="BH24" s="127">
        <v>0.0</v>
      </c>
      <c r="BI24" s="98"/>
    </row>
    <row r="25">
      <c r="A25" s="99"/>
      <c r="B25" s="128" t="s">
        <v>75</v>
      </c>
      <c r="C25" s="129"/>
      <c r="D25" s="102"/>
      <c r="E25" s="48" t="s">
        <v>46</v>
      </c>
      <c r="F25" s="47" t="s">
        <v>46</v>
      </c>
      <c r="G25" s="48" t="s">
        <v>46</v>
      </c>
      <c r="H25" s="105"/>
      <c r="I25" s="50"/>
      <c r="J25" s="51"/>
      <c r="K25" s="51"/>
      <c r="L25" s="108"/>
      <c r="M25" s="109" t="str">
        <f t="shared" ref="M25:O25" si="16">IF(ISBLANK(I25), "N/A", DAYS(TODAY(),I25))</f>
        <v>N/A</v>
      </c>
      <c r="N25" s="109" t="str">
        <f t="shared" si="16"/>
        <v>N/A</v>
      </c>
      <c r="O25" s="109" t="str">
        <f t="shared" si="16"/>
        <v>N/A</v>
      </c>
      <c r="P25" s="110" t="b">
        <f>IF( AND( OR( B25="Bravo TL", B25="Alpha TL" ), AND( F25&lt;&gt;"CP", AND( F25&lt;&gt;"CP+", AND( N25&gt;=60, AND( M25&gt;=60, AE25="ALC" ) ) ) ) ), TRUE,
 IF( AND( OR( B25="Bravo TL", B25="Alpha TL" ), AND( F25="CP", N25&gt;=152 ) ), TRUE))</f>
        <v>0</v>
      </c>
      <c r="Q25" s="105"/>
      <c r="R25" s="67">
        <v>0.0</v>
      </c>
      <c r="S25" s="67">
        <v>0.0</v>
      </c>
      <c r="T25" s="67">
        <v>0.0</v>
      </c>
      <c r="U25" s="67">
        <v>0.0</v>
      </c>
      <c r="V25" s="67">
        <v>0.0</v>
      </c>
      <c r="W25" s="67">
        <v>0.0</v>
      </c>
      <c r="X25" s="67">
        <v>0.0</v>
      </c>
      <c r="Y25" s="67">
        <v>0.0</v>
      </c>
      <c r="Z25" s="67">
        <v>0.0</v>
      </c>
      <c r="AA25" s="53">
        <v>0.0</v>
      </c>
      <c r="AB25" s="105"/>
      <c r="AC25" s="47"/>
      <c r="AD25" s="105"/>
      <c r="AE25" s="112"/>
      <c r="AF25" s="113"/>
      <c r="AG25" s="114" t="str">
        <f t="shared" si="9"/>
        <v>N/A</v>
      </c>
      <c r="AH25" s="115" t="str">
        <f>IFERROR((COUNT(INDIRECT("AI25:25"))/COUNTA(INDIRECT("AI25:25"))), "N/A")</f>
        <v>N/A</v>
      </c>
      <c r="AI25" s="113"/>
      <c r="AJ25" s="56"/>
      <c r="AK25" s="56"/>
      <c r="AL25" s="56"/>
      <c r="AM25" s="56"/>
      <c r="AN25" s="56"/>
      <c r="AO25" s="56"/>
      <c r="AP25" s="56"/>
      <c r="AQ25" s="56"/>
      <c r="AR25" s="56"/>
      <c r="AS25" s="56"/>
      <c r="AT25" s="56"/>
      <c r="AU25" s="56"/>
      <c r="AV25" s="56"/>
      <c r="AW25" s="56"/>
      <c r="AX25" s="56"/>
      <c r="AY25" s="56"/>
      <c r="AZ25" s="56"/>
      <c r="BA25" s="56"/>
      <c r="BB25" s="56"/>
      <c r="BC25" s="56"/>
      <c r="BD25" s="56"/>
      <c r="BE25" s="56"/>
      <c r="BF25" s="56"/>
      <c r="BG25" s="56"/>
      <c r="BH25" s="56"/>
      <c r="BI25" s="117"/>
    </row>
    <row r="26">
      <c r="A26" s="4"/>
      <c r="B26" s="130" t="s">
        <v>76</v>
      </c>
      <c r="C26" s="129"/>
      <c r="D26" s="76"/>
      <c r="E26" s="60" t="s">
        <v>77</v>
      </c>
      <c r="F26" s="35" t="s">
        <v>78</v>
      </c>
      <c r="G26" s="61">
        <v>10172.0</v>
      </c>
      <c r="H26" s="25"/>
      <c r="I26" s="37">
        <v>45171.0</v>
      </c>
      <c r="J26" s="37">
        <v>45190.0</v>
      </c>
      <c r="K26" s="37">
        <v>44756.0</v>
      </c>
      <c r="L26" s="36"/>
      <c r="M26" s="62">
        <f t="shared" ref="M26:O26" si="17">IF(ISBLANK(I26), "N/A", DAYS(TODAY(),I26))</f>
        <v>302</v>
      </c>
      <c r="N26" s="62">
        <f t="shared" si="17"/>
        <v>283</v>
      </c>
      <c r="O26" s="62">
        <f t="shared" si="17"/>
        <v>717</v>
      </c>
      <c r="P26" s="38" t="b">
        <f>IF( AND( F26="CR-C", N26&gt;=30 ), TRUE, 
 IF( AND( F26="CT",   N26&gt;=122 ), TRUE, 
 IF( AND( F26="CT+",  N26&gt;=243 ), TRUE)))</f>
        <v>0</v>
      </c>
      <c r="Q26" s="25">
        <v>0.0</v>
      </c>
      <c r="R26" s="39">
        <v>2.0</v>
      </c>
      <c r="S26" s="39">
        <v>1.0</v>
      </c>
      <c r="T26" s="39">
        <v>1.0</v>
      </c>
      <c r="U26" s="39">
        <v>1.0</v>
      </c>
      <c r="V26" s="39">
        <v>1.0</v>
      </c>
      <c r="W26" s="39">
        <v>1.0</v>
      </c>
      <c r="X26" s="39">
        <v>1.0</v>
      </c>
      <c r="Y26" s="39">
        <v>0.0</v>
      </c>
      <c r="Z26" s="39">
        <v>2.0</v>
      </c>
      <c r="AA26" s="40">
        <v>0.0</v>
      </c>
      <c r="AB26" s="25"/>
      <c r="AC26" s="35"/>
      <c r="AD26" s="25"/>
      <c r="AE26" s="95" t="s">
        <v>79</v>
      </c>
      <c r="AF26" s="20"/>
      <c r="AG26" s="64">
        <f t="shared" si="9"/>
        <v>0.4</v>
      </c>
      <c r="AH26" s="43">
        <f>IFERROR((COUNT(INDIRECT("AI26:26"))/COUNTA(INDIRECT("AI26:26"))), "N/A")</f>
        <v>0.2</v>
      </c>
      <c r="AI26" s="20"/>
      <c r="AJ26" s="44" t="s">
        <v>39</v>
      </c>
      <c r="AK26" s="44" t="s">
        <v>39</v>
      </c>
      <c r="AL26" s="44" t="s">
        <v>39</v>
      </c>
      <c r="AM26" s="44" t="s">
        <v>39</v>
      </c>
      <c r="AN26" s="44" t="s">
        <v>39</v>
      </c>
      <c r="AO26" s="44" t="s">
        <v>39</v>
      </c>
      <c r="AP26" s="44" t="s">
        <v>39</v>
      </c>
      <c r="AQ26" s="44" t="s">
        <v>39</v>
      </c>
      <c r="AR26" s="44" t="s">
        <v>39</v>
      </c>
      <c r="AS26" s="44" t="s">
        <v>39</v>
      </c>
      <c r="AT26" s="44" t="s">
        <v>39</v>
      </c>
      <c r="AU26" s="44" t="s">
        <v>39</v>
      </c>
      <c r="AV26" s="44" t="s">
        <v>39</v>
      </c>
      <c r="AW26" s="44" t="s">
        <v>39</v>
      </c>
      <c r="AX26" s="44" t="s">
        <v>39</v>
      </c>
      <c r="AY26" s="44">
        <v>0.0</v>
      </c>
      <c r="AZ26" s="44" t="s">
        <v>39</v>
      </c>
      <c r="BA26" s="44">
        <v>0.0</v>
      </c>
      <c r="BB26" s="44" t="s">
        <v>39</v>
      </c>
      <c r="BC26" s="44" t="s">
        <v>39</v>
      </c>
      <c r="BD26" s="44">
        <v>0.0</v>
      </c>
      <c r="BE26" s="44" t="s">
        <v>39</v>
      </c>
      <c r="BF26" s="44">
        <v>1.0</v>
      </c>
      <c r="BG26" s="44" t="s">
        <v>39</v>
      </c>
      <c r="BH26" s="44">
        <v>1.0</v>
      </c>
      <c r="BI26" s="57"/>
    </row>
    <row r="27">
      <c r="A27" s="4"/>
      <c r="B27" s="130" t="s">
        <v>76</v>
      </c>
      <c r="C27" s="129"/>
      <c r="D27" s="76"/>
      <c r="E27" s="78" t="s">
        <v>80</v>
      </c>
      <c r="F27" s="47" t="s">
        <v>66</v>
      </c>
      <c r="G27" s="48">
        <v>10124.0</v>
      </c>
      <c r="H27" s="25"/>
      <c r="I27" s="51">
        <v>44694.0</v>
      </c>
      <c r="J27" s="51">
        <v>45091.0</v>
      </c>
      <c r="K27" s="51">
        <v>44667.0</v>
      </c>
      <c r="L27" s="36"/>
      <c r="M27" s="79">
        <f t="shared" ref="M27:O27" si="18">IF(ISBLANK(I27), "N/A", DAYS(TODAY(),I27))</f>
        <v>779</v>
      </c>
      <c r="N27" s="79">
        <f t="shared" si="18"/>
        <v>382</v>
      </c>
      <c r="O27" s="79">
        <f t="shared" si="18"/>
        <v>806</v>
      </c>
      <c r="P27" s="131" t="b">
        <v>0</v>
      </c>
      <c r="Q27" s="25"/>
      <c r="R27" s="67">
        <v>0.0</v>
      </c>
      <c r="S27" s="67">
        <v>1.0</v>
      </c>
      <c r="T27" s="67">
        <v>0.0</v>
      </c>
      <c r="U27" s="67">
        <v>0.0</v>
      </c>
      <c r="V27" s="67">
        <v>0.0</v>
      </c>
      <c r="W27" s="67">
        <v>0.0</v>
      </c>
      <c r="X27" s="67">
        <v>0.0</v>
      </c>
      <c r="Y27" s="67">
        <v>0.0</v>
      </c>
      <c r="Z27" s="67">
        <v>1.0</v>
      </c>
      <c r="AA27" s="53">
        <v>0.0</v>
      </c>
      <c r="AB27" s="25"/>
      <c r="AC27" s="47"/>
      <c r="AD27" s="25"/>
      <c r="AE27" s="19"/>
      <c r="AF27" s="20"/>
      <c r="AG27" s="82">
        <f t="shared" si="9"/>
        <v>0.5</v>
      </c>
      <c r="AH27" s="55">
        <f>IFERROR((COUNT(INDIRECT("AI27:27"))/COUNTA(INDIRECT("AI27:27"))), "N/A")</f>
        <v>0.32</v>
      </c>
      <c r="AI27" s="20"/>
      <c r="AJ27" s="56">
        <v>0.0</v>
      </c>
      <c r="AK27" s="56">
        <v>0.0</v>
      </c>
      <c r="AL27" s="56" t="s">
        <v>39</v>
      </c>
      <c r="AM27" s="56" t="s">
        <v>39</v>
      </c>
      <c r="AN27" s="56" t="s">
        <v>39</v>
      </c>
      <c r="AO27" s="56" t="s">
        <v>39</v>
      </c>
      <c r="AP27" s="56" t="s">
        <v>39</v>
      </c>
      <c r="AQ27" s="56" t="s">
        <v>39</v>
      </c>
      <c r="AR27" s="56" t="s">
        <v>39</v>
      </c>
      <c r="AS27" s="56" t="s">
        <v>39</v>
      </c>
      <c r="AT27" s="56">
        <v>2.0</v>
      </c>
      <c r="AU27" s="56" t="s">
        <v>39</v>
      </c>
      <c r="AV27" s="56">
        <v>1.0</v>
      </c>
      <c r="AW27" s="56" t="s">
        <v>39</v>
      </c>
      <c r="AX27" s="56">
        <v>0.0</v>
      </c>
      <c r="AY27" s="56" t="s">
        <v>39</v>
      </c>
      <c r="AZ27" s="56" t="s">
        <v>39</v>
      </c>
      <c r="BA27" s="56">
        <v>0.0</v>
      </c>
      <c r="BB27" s="56">
        <v>1.0</v>
      </c>
      <c r="BC27" s="56">
        <v>0.0</v>
      </c>
      <c r="BD27" s="56" t="s">
        <v>39</v>
      </c>
      <c r="BE27" s="56" t="s">
        <v>39</v>
      </c>
      <c r="BF27" s="56" t="s">
        <v>39</v>
      </c>
      <c r="BG27" s="56" t="s">
        <v>39</v>
      </c>
      <c r="BH27" s="56" t="s">
        <v>39</v>
      </c>
      <c r="BI27" s="57"/>
    </row>
    <row r="28">
      <c r="A28" s="83"/>
      <c r="B28" s="121" t="s">
        <v>81</v>
      </c>
      <c r="C28" s="122"/>
      <c r="D28" s="86"/>
      <c r="E28" s="123" t="s">
        <v>46</v>
      </c>
      <c r="F28" s="88" t="s">
        <v>46</v>
      </c>
      <c r="G28" s="87" t="s">
        <v>46</v>
      </c>
      <c r="H28" s="89"/>
      <c r="I28" s="124"/>
      <c r="J28" s="124"/>
      <c r="K28" s="124"/>
      <c r="L28" s="90"/>
      <c r="M28" s="91" t="str">
        <f t="shared" ref="M28:O28" si="19">IF(ISBLANK(I28), "N/A", DAYS(TODAY(),I28))</f>
        <v>N/A</v>
      </c>
      <c r="N28" s="91" t="str">
        <f t="shared" si="19"/>
        <v>N/A</v>
      </c>
      <c r="O28" s="91" t="str">
        <f t="shared" si="19"/>
        <v>N/A</v>
      </c>
      <c r="P28" s="92" t="b">
        <f>IF( AND( F28="CR-C", N28&gt;=30 ), TRUE, 
 IF( AND( F28="CT",   N28&gt;=122 ), TRUE, 
 IF( AND( F28="CT+",  N28&gt;=243 ), TRUE)))</f>
        <v>0</v>
      </c>
      <c r="Q28" s="89"/>
      <c r="R28" s="93">
        <v>0.0</v>
      </c>
      <c r="S28" s="93">
        <v>0.0</v>
      </c>
      <c r="T28" s="93">
        <v>0.0</v>
      </c>
      <c r="U28" s="93">
        <v>0.0</v>
      </c>
      <c r="V28" s="93">
        <v>0.0</v>
      </c>
      <c r="W28" s="93">
        <v>0.0</v>
      </c>
      <c r="X28" s="93">
        <v>0.0</v>
      </c>
      <c r="Y28" s="93">
        <v>0.0</v>
      </c>
      <c r="Z28" s="93">
        <v>0.0</v>
      </c>
      <c r="AA28" s="125">
        <v>0.0</v>
      </c>
      <c r="AB28" s="89"/>
      <c r="AC28" s="88"/>
      <c r="AD28" s="89"/>
      <c r="AE28" s="81"/>
      <c r="AF28" s="96"/>
      <c r="AG28" s="97" t="str">
        <f t="shared" si="9"/>
        <v>N/A</v>
      </c>
      <c r="AH28" s="126" t="str">
        <f>IFERROR((COUNT(INDIRECT("AI28:28"))/COUNTA(INDIRECT("AI28:28"))), "N/A")</f>
        <v>N/A</v>
      </c>
      <c r="AI28" s="96"/>
      <c r="AJ28" s="127"/>
      <c r="AK28" s="127"/>
      <c r="AL28" s="127"/>
      <c r="AM28" s="127"/>
      <c r="AN28" s="127"/>
      <c r="AO28" s="127"/>
      <c r="AP28" s="127"/>
      <c r="AQ28" s="127"/>
      <c r="AR28" s="127"/>
      <c r="AS28" s="127"/>
      <c r="AT28" s="127"/>
      <c r="AU28" s="127"/>
      <c r="AV28" s="127"/>
      <c r="AW28" s="127"/>
      <c r="AX28" s="127"/>
      <c r="AY28" s="127"/>
      <c r="AZ28" s="127"/>
      <c r="BA28" s="127"/>
      <c r="BB28" s="127"/>
      <c r="BC28" s="127"/>
      <c r="BD28" s="127"/>
      <c r="BE28" s="127"/>
      <c r="BF28" s="127"/>
      <c r="BG28" s="127"/>
      <c r="BH28" s="127"/>
      <c r="BI28" s="98"/>
    </row>
    <row r="29">
      <c r="A29" s="99"/>
      <c r="B29" s="132" t="s">
        <v>82</v>
      </c>
      <c r="C29" s="132"/>
      <c r="D29" s="102"/>
      <c r="E29" s="78" t="s">
        <v>46</v>
      </c>
      <c r="F29" s="47" t="s">
        <v>46</v>
      </c>
      <c r="G29" s="48" t="s">
        <v>46</v>
      </c>
      <c r="H29" s="105"/>
      <c r="I29" s="51"/>
      <c r="J29" s="51"/>
      <c r="K29" s="51"/>
      <c r="L29" s="108"/>
      <c r="M29" s="133" t="str">
        <f t="shared" ref="M29:O29" si="20">IF(ISBLANK(I29), "N/A", DAYS(TODAY(),I29))</f>
        <v>N/A</v>
      </c>
      <c r="N29" s="133" t="str">
        <f t="shared" si="20"/>
        <v>N/A</v>
      </c>
      <c r="O29" s="133" t="str">
        <f t="shared" si="20"/>
        <v>N/A</v>
      </c>
      <c r="P29" s="134" t="b">
        <v>0</v>
      </c>
      <c r="Q29" s="105"/>
      <c r="R29" s="133">
        <v>0.0</v>
      </c>
      <c r="S29" s="133">
        <v>0.0</v>
      </c>
      <c r="T29" s="133">
        <v>0.0</v>
      </c>
      <c r="U29" s="133">
        <v>0.0</v>
      </c>
      <c r="V29" s="133">
        <v>0.0</v>
      </c>
      <c r="W29" s="133">
        <v>0.0</v>
      </c>
      <c r="X29" s="135">
        <v>0.0</v>
      </c>
      <c r="Y29" s="133">
        <v>0.0</v>
      </c>
      <c r="Z29" s="133">
        <v>0.0</v>
      </c>
      <c r="AA29" s="133">
        <v>0.0</v>
      </c>
      <c r="AB29" s="105"/>
      <c r="AC29" s="133"/>
      <c r="AD29" s="105"/>
      <c r="AE29" s="136"/>
      <c r="AF29" s="113"/>
      <c r="AG29" s="114" t="str">
        <f t="shared" si="9"/>
        <v>N/A</v>
      </c>
      <c r="AH29" s="115" t="str">
        <f>IFERROR((COUNT(INDIRECT("AI29:29"))/COUNTA(INDIRECT("AI29:29"))), "N/A")</f>
        <v>N/A</v>
      </c>
      <c r="AI29" s="113"/>
      <c r="AJ29" s="116"/>
      <c r="AK29" s="116"/>
      <c r="AL29" s="116"/>
      <c r="AM29" s="116"/>
      <c r="AN29" s="116"/>
      <c r="AO29" s="116"/>
      <c r="AP29" s="116"/>
      <c r="AQ29" s="116"/>
      <c r="AR29" s="116"/>
      <c r="AS29" s="116"/>
      <c r="AT29" s="116"/>
      <c r="AU29" s="116"/>
      <c r="AV29" s="116"/>
      <c r="AW29" s="116"/>
      <c r="AX29" s="116"/>
      <c r="AY29" s="116"/>
      <c r="AZ29" s="116"/>
      <c r="BA29" s="116"/>
      <c r="BB29" s="116"/>
      <c r="BC29" s="116"/>
      <c r="BD29" s="116"/>
      <c r="BE29" s="116"/>
      <c r="BF29" s="116"/>
      <c r="BG29" s="116"/>
      <c r="BH29" s="116"/>
      <c r="BI29" s="117"/>
    </row>
    <row r="30" ht="3.75" customHeight="1">
      <c r="A30" s="4"/>
      <c r="B30" s="70"/>
      <c r="C30" s="70"/>
      <c r="D30" s="32"/>
      <c r="E30" s="25"/>
      <c r="F30" s="25"/>
      <c r="G30" s="25"/>
      <c r="H30" s="25"/>
      <c r="I30" s="33"/>
      <c r="J30" s="33"/>
      <c r="K30" s="33"/>
      <c r="L30" s="36"/>
      <c r="M30" s="25"/>
      <c r="N30" s="25"/>
      <c r="O30" s="25"/>
      <c r="P30" s="19"/>
      <c r="Q30" s="25"/>
      <c r="R30" s="25"/>
      <c r="S30" s="25"/>
      <c r="T30" s="25"/>
      <c r="U30" s="25"/>
      <c r="V30" s="25"/>
      <c r="W30" s="25"/>
      <c r="X30" s="25"/>
      <c r="Y30" s="25"/>
      <c r="Z30" s="25"/>
      <c r="AA30" s="25"/>
      <c r="AB30" s="25"/>
      <c r="AC30" s="25"/>
      <c r="AD30" s="25"/>
      <c r="AE30" s="19"/>
      <c r="AF30" s="20"/>
      <c r="AG30" s="24"/>
      <c r="AH30" s="25"/>
      <c r="AI30" s="20"/>
      <c r="AJ30" s="71"/>
      <c r="AK30" s="71"/>
      <c r="AL30" s="71"/>
      <c r="AM30" s="71"/>
      <c r="AN30" s="71"/>
      <c r="AO30" s="71"/>
      <c r="AP30" s="71"/>
      <c r="AQ30" s="71"/>
      <c r="AR30" s="71"/>
      <c r="AS30" s="71"/>
      <c r="AT30" s="71"/>
      <c r="AU30" s="71"/>
      <c r="AV30" s="71"/>
      <c r="AW30" s="71"/>
      <c r="AX30" s="71"/>
      <c r="AY30" s="71"/>
      <c r="AZ30" s="71"/>
      <c r="BA30" s="71"/>
      <c r="BB30" s="71"/>
      <c r="BC30" s="71"/>
      <c r="BD30" s="71"/>
      <c r="BE30" s="71"/>
      <c r="BF30" s="71"/>
      <c r="BG30" s="71"/>
      <c r="BH30" s="71"/>
      <c r="BI30" s="26"/>
    </row>
    <row r="31">
      <c r="A31" s="4"/>
      <c r="B31" s="137">
        <v>43892.0</v>
      </c>
      <c r="D31" s="138" t="s">
        <v>83</v>
      </c>
      <c r="F31" s="138" t="s">
        <v>84</v>
      </c>
      <c r="J31" s="138"/>
      <c r="AF31" s="20"/>
      <c r="AG31" s="139">
        <f>IFERROR(Average(AG33:AG43),"")</f>
        <v>0.6000901876</v>
      </c>
      <c r="AH31" s="140">
        <f>IFERROR(Average(AH33:AH43))</f>
        <v>0.7983838384</v>
      </c>
      <c r="AI31" s="20"/>
      <c r="AJ31" s="141"/>
      <c r="AK31" s="141"/>
      <c r="AL31" s="141"/>
      <c r="AM31" s="141"/>
    </row>
    <row r="32" ht="3.75" customHeight="1">
      <c r="A32" s="4"/>
      <c r="B32" s="142"/>
      <c r="C32" s="142"/>
      <c r="D32" s="32"/>
      <c r="E32" s="25"/>
      <c r="F32" s="25"/>
      <c r="G32" s="25"/>
      <c r="H32" s="36"/>
      <c r="I32" s="33"/>
      <c r="J32" s="33"/>
      <c r="K32" s="33"/>
      <c r="L32" s="36"/>
      <c r="M32" s="25"/>
      <c r="N32" s="25"/>
      <c r="O32" s="25"/>
      <c r="P32" s="19"/>
      <c r="Q32" s="25"/>
      <c r="R32" s="25"/>
      <c r="S32" s="25"/>
      <c r="T32" s="25"/>
      <c r="U32" s="25"/>
      <c r="V32" s="25"/>
      <c r="W32" s="25"/>
      <c r="X32" s="25"/>
      <c r="Y32" s="25"/>
      <c r="Z32" s="25"/>
      <c r="AA32" s="25"/>
      <c r="AB32" s="25"/>
      <c r="AC32" s="25"/>
      <c r="AD32" s="25"/>
      <c r="AE32" s="19"/>
      <c r="AF32" s="20"/>
      <c r="AG32" s="24"/>
      <c r="AH32" s="25"/>
      <c r="AI32" s="20"/>
      <c r="AJ32" s="71"/>
      <c r="AK32" s="71"/>
      <c r="AL32" s="71"/>
      <c r="AM32" s="71"/>
      <c r="AN32" s="71"/>
      <c r="AO32" s="71"/>
      <c r="AP32" s="71"/>
      <c r="AQ32" s="71"/>
      <c r="AR32" s="71"/>
      <c r="AS32" s="71"/>
      <c r="AT32" s="71"/>
      <c r="AU32" s="71"/>
      <c r="AV32" s="71"/>
      <c r="AW32" s="71"/>
      <c r="AX32" s="71"/>
      <c r="AY32" s="71"/>
      <c r="AZ32" s="71"/>
      <c r="BA32" s="71"/>
      <c r="BB32" s="71"/>
      <c r="BC32" s="71"/>
      <c r="BD32" s="71"/>
      <c r="BE32" s="71"/>
      <c r="BF32" s="71"/>
      <c r="BG32" s="71"/>
      <c r="BH32" s="71"/>
      <c r="BI32" s="26"/>
    </row>
    <row r="33">
      <c r="A33" s="4"/>
      <c r="B33" s="138" t="s">
        <v>57</v>
      </c>
      <c r="C33" s="129"/>
      <c r="D33" s="76"/>
      <c r="E33" s="78" t="s">
        <v>85</v>
      </c>
      <c r="F33" s="48" t="s">
        <v>78</v>
      </c>
      <c r="G33" s="78">
        <v>10172.0</v>
      </c>
      <c r="H33" s="36"/>
      <c r="I33" s="143">
        <v>45427.0</v>
      </c>
      <c r="J33" s="51">
        <v>45109.0</v>
      </c>
      <c r="K33" s="51">
        <v>44675.0</v>
      </c>
      <c r="L33" s="36"/>
      <c r="M33" s="79">
        <f t="shared" ref="M33:O33" si="21">IF(ISBLANK(I33), "N/A", DAYS(TODAY(),I33))</f>
        <v>46</v>
      </c>
      <c r="N33" s="79">
        <f t="shared" si="21"/>
        <v>364</v>
      </c>
      <c r="O33" s="79">
        <f t="shared" si="21"/>
        <v>798</v>
      </c>
      <c r="P33" s="144" t="b">
        <f>IF( AND( B33="Squad Lead", AND( F33&lt;&gt;"CS", AND( N33&gt;=91, AND( M33&gt;=60, AE33="SLC" ) ) ) ), TRUE,
 IF( AND( B33="Squad Lead", AND( F33="CS", AND( N33&gt;=182 ) ) ), TRUE))</f>
        <v>0</v>
      </c>
      <c r="Q33" s="25"/>
      <c r="R33" s="67">
        <v>2.0</v>
      </c>
      <c r="S33" s="67">
        <v>1.0</v>
      </c>
      <c r="T33" s="67">
        <v>1.0</v>
      </c>
      <c r="U33" s="67">
        <v>1.0</v>
      </c>
      <c r="V33" s="67">
        <v>2.0</v>
      </c>
      <c r="W33" s="67">
        <v>2.0</v>
      </c>
      <c r="X33" s="67">
        <v>2.0</v>
      </c>
      <c r="Y33" s="67">
        <v>2.0</v>
      </c>
      <c r="Z33" s="67">
        <v>2.0</v>
      </c>
      <c r="AA33" s="53">
        <v>3.0</v>
      </c>
      <c r="AB33" s="25"/>
      <c r="AC33" s="47" t="s">
        <v>86</v>
      </c>
      <c r="AD33" s="25"/>
      <c r="AE33" s="53" t="s">
        <v>51</v>
      </c>
      <c r="AF33" s="20"/>
      <c r="AG33" s="82">
        <f t="shared" ref="AG33:AG44" si="23">IFERROR(SUM(AI33:BI33)/COUNT(AI33:BI33), "N/A")</f>
        <v>0.7777777778</v>
      </c>
      <c r="AH33" s="55">
        <f>IFERROR((COUNT(INDIRECT("AI33:33"))/COUNTA(INDIRECT("AI33:33"))), "N/A")</f>
        <v>0.72</v>
      </c>
      <c r="AI33" s="20"/>
      <c r="AJ33" s="56">
        <v>0.0</v>
      </c>
      <c r="AK33" s="56" t="s">
        <v>39</v>
      </c>
      <c r="AL33" s="56">
        <v>1.0</v>
      </c>
      <c r="AM33" s="56" t="s">
        <v>39</v>
      </c>
      <c r="AN33" s="56">
        <v>1.0</v>
      </c>
      <c r="AO33" s="56">
        <v>0.0</v>
      </c>
      <c r="AP33" s="56">
        <v>1.0</v>
      </c>
      <c r="AQ33" s="56">
        <v>1.0</v>
      </c>
      <c r="AR33" s="56">
        <v>5.0</v>
      </c>
      <c r="AS33" s="56">
        <v>1.0</v>
      </c>
      <c r="AT33" s="56">
        <v>0.0</v>
      </c>
      <c r="AU33" s="56">
        <v>1.0</v>
      </c>
      <c r="AV33" s="56">
        <v>2.0</v>
      </c>
      <c r="AW33" s="56" t="s">
        <v>39</v>
      </c>
      <c r="AX33" s="56" t="s">
        <v>39</v>
      </c>
      <c r="AY33" s="56">
        <v>0.0</v>
      </c>
      <c r="AZ33" s="56">
        <v>0.0</v>
      </c>
      <c r="BA33" s="56">
        <v>1.0</v>
      </c>
      <c r="BB33" s="56" t="s">
        <v>39</v>
      </c>
      <c r="BC33" s="56" t="s">
        <v>39</v>
      </c>
      <c r="BD33" s="56">
        <v>0.0</v>
      </c>
      <c r="BE33" s="56">
        <v>0.0</v>
      </c>
      <c r="BF33" s="56">
        <v>0.0</v>
      </c>
      <c r="BG33" s="56">
        <v>0.0</v>
      </c>
      <c r="BH33" s="56" t="s">
        <v>39</v>
      </c>
      <c r="BI33" s="57"/>
    </row>
    <row r="34">
      <c r="A34" s="4"/>
      <c r="B34" s="58" t="s">
        <v>19</v>
      </c>
      <c r="C34" s="59"/>
      <c r="D34" s="145"/>
      <c r="E34" s="60" t="s">
        <v>87</v>
      </c>
      <c r="F34" s="35" t="s">
        <v>88</v>
      </c>
      <c r="G34" s="61">
        <v>64891.0</v>
      </c>
      <c r="H34" s="36"/>
      <c r="I34" s="37">
        <v>45411.0</v>
      </c>
      <c r="J34" s="37">
        <v>45396.0</v>
      </c>
      <c r="K34" s="37">
        <v>45369.0</v>
      </c>
      <c r="L34" s="36"/>
      <c r="M34" s="62">
        <f t="shared" ref="M34:O34" si="22">IF(ISBLANK(I34), "N/A", DAYS(TODAY(),I34))</f>
        <v>62</v>
      </c>
      <c r="N34" s="62">
        <f t="shared" si="22"/>
        <v>77</v>
      </c>
      <c r="O34" s="62">
        <f t="shared" si="22"/>
        <v>104</v>
      </c>
      <c r="P34" s="38" t="b">
        <f t="shared" ref="P34:P35" si="25">IF( AND( F34="CR-C", N34&gt;=30 ), TRUE, 
 IF( AND( F34="CT",   N34&gt;=122 ), TRUE, 
 IF( AND( F34="CT+",  N34&gt;=243 ), TRUE)))</f>
        <v>1</v>
      </c>
      <c r="Q34" s="25"/>
      <c r="R34" s="35">
        <v>0.0</v>
      </c>
      <c r="S34" s="62">
        <v>0.0</v>
      </c>
      <c r="T34" s="35">
        <v>0.0</v>
      </c>
      <c r="U34" s="61">
        <v>0.0</v>
      </c>
      <c r="V34" s="39">
        <v>0.0</v>
      </c>
      <c r="W34" s="35">
        <v>0.0</v>
      </c>
      <c r="X34" s="35">
        <v>2.0</v>
      </c>
      <c r="Y34" s="35">
        <v>0.0</v>
      </c>
      <c r="Z34" s="39">
        <v>0.0</v>
      </c>
      <c r="AA34" s="39">
        <v>0.0</v>
      </c>
      <c r="AB34" s="25"/>
      <c r="AC34" s="61"/>
      <c r="AD34" s="25"/>
      <c r="AE34" s="19"/>
      <c r="AF34" s="20"/>
      <c r="AG34" s="64">
        <f t="shared" si="23"/>
        <v>0.875</v>
      </c>
      <c r="AH34" s="43">
        <f>IFERROR((COUNT(INDIRECT("AI34:34"))/COUNTA(INDIRECT("AI34:34"))), "N/A")</f>
        <v>1</v>
      </c>
      <c r="AI34" s="20"/>
      <c r="AJ34" s="44">
        <v>0.0</v>
      </c>
      <c r="AK34" s="44">
        <v>1.0</v>
      </c>
      <c r="AL34" s="44">
        <v>2.0</v>
      </c>
      <c r="AM34" s="44">
        <v>1.0</v>
      </c>
      <c r="AN34" s="44">
        <v>0.0</v>
      </c>
      <c r="AO34" s="44">
        <v>1.0</v>
      </c>
      <c r="AP34" s="44">
        <v>1.0</v>
      </c>
      <c r="AQ34" s="44">
        <v>1.0</v>
      </c>
      <c r="AR34" s="44"/>
      <c r="AS34" s="44"/>
      <c r="AT34" s="44"/>
      <c r="AU34" s="44"/>
      <c r="AV34" s="44"/>
      <c r="AW34" s="44"/>
      <c r="AX34" s="44"/>
      <c r="AY34" s="44"/>
      <c r="AZ34" s="44"/>
      <c r="BA34" s="44"/>
      <c r="BB34" s="44"/>
      <c r="BC34" s="44"/>
      <c r="BD34" s="44"/>
      <c r="BE34" s="44"/>
      <c r="BF34" s="44"/>
      <c r="BG34" s="44"/>
      <c r="BH34" s="44"/>
      <c r="BI34" s="57"/>
    </row>
    <row r="35">
      <c r="A35" s="83"/>
      <c r="B35" s="84" t="s">
        <v>64</v>
      </c>
      <c r="C35" s="84"/>
      <c r="D35" s="86"/>
      <c r="E35" s="146" t="s">
        <v>89</v>
      </c>
      <c r="F35" s="146" t="s">
        <v>90</v>
      </c>
      <c r="G35" s="146">
        <v>12579.0</v>
      </c>
      <c r="H35" s="90"/>
      <c r="I35" s="147">
        <v>45387.0</v>
      </c>
      <c r="J35" s="147">
        <v>45262.0</v>
      </c>
      <c r="K35" s="147">
        <v>45025.0</v>
      </c>
      <c r="L35" s="90"/>
      <c r="M35" s="148">
        <f t="shared" ref="M35:O35" si="24">IF(ISBLANK(I35), "N/A", DAYS(TODAY(),I35))</f>
        <v>86</v>
      </c>
      <c r="N35" s="148">
        <f t="shared" si="24"/>
        <v>211</v>
      </c>
      <c r="O35" s="148">
        <f t="shared" si="24"/>
        <v>448</v>
      </c>
      <c r="P35" s="149" t="b">
        <f t="shared" si="25"/>
        <v>0</v>
      </c>
      <c r="Q35" s="89"/>
      <c r="R35" s="146">
        <v>3.0</v>
      </c>
      <c r="S35" s="146">
        <v>1.0</v>
      </c>
      <c r="T35" s="146">
        <v>2.0</v>
      </c>
      <c r="U35" s="146">
        <v>1.0</v>
      </c>
      <c r="V35" s="146">
        <v>2.0</v>
      </c>
      <c r="W35" s="146">
        <v>2.0</v>
      </c>
      <c r="X35" s="146">
        <v>2.0</v>
      </c>
      <c r="Y35" s="146">
        <v>1.0</v>
      </c>
      <c r="Z35" s="146">
        <v>2.0</v>
      </c>
      <c r="AA35" s="146">
        <v>1.0</v>
      </c>
      <c r="AB35" s="89"/>
      <c r="AC35" s="146" t="s">
        <v>91</v>
      </c>
      <c r="AD35" s="89"/>
      <c r="AE35" s="150" t="s">
        <v>51</v>
      </c>
      <c r="AF35" s="96"/>
      <c r="AG35" s="151">
        <f t="shared" si="23"/>
        <v>0.5</v>
      </c>
      <c r="AH35" s="152">
        <f>IFERROR((COUNT(INDIRECT("AI35:35"))/COUNTA(INDIRECT("AI35:35"))), "N/A")</f>
        <v>0.88</v>
      </c>
      <c r="AI35" s="96"/>
      <c r="AJ35" s="153" t="s">
        <v>39</v>
      </c>
      <c r="AK35" s="153">
        <v>0.0</v>
      </c>
      <c r="AL35" s="153" t="s">
        <v>39</v>
      </c>
      <c r="AM35" s="153">
        <v>2.0</v>
      </c>
      <c r="AN35" s="153">
        <v>0.0</v>
      </c>
      <c r="AO35" s="153">
        <v>2.0</v>
      </c>
      <c r="AP35" s="153">
        <v>0.0</v>
      </c>
      <c r="AQ35" s="153">
        <v>0.0</v>
      </c>
      <c r="AR35" s="153">
        <v>0.0</v>
      </c>
      <c r="AS35" s="153">
        <v>1.0</v>
      </c>
      <c r="AT35" s="153">
        <v>0.0</v>
      </c>
      <c r="AU35" s="153">
        <v>0.0</v>
      </c>
      <c r="AV35" s="153">
        <v>2.0</v>
      </c>
      <c r="AW35" s="153">
        <v>0.0</v>
      </c>
      <c r="AX35" s="153">
        <v>2.0</v>
      </c>
      <c r="AY35" s="153">
        <v>1.0</v>
      </c>
      <c r="AZ35" s="56" t="s">
        <v>39</v>
      </c>
      <c r="BA35" s="56">
        <v>0.0</v>
      </c>
      <c r="BB35" s="56">
        <v>0.0</v>
      </c>
      <c r="BC35" s="56">
        <v>1.0</v>
      </c>
      <c r="BD35" s="56">
        <v>0.0</v>
      </c>
      <c r="BE35" s="56">
        <v>0.0</v>
      </c>
      <c r="BF35" s="56">
        <v>0.0</v>
      </c>
      <c r="BG35" s="153">
        <v>0.0</v>
      </c>
      <c r="BH35" s="153">
        <v>0.0</v>
      </c>
      <c r="BI35" s="98"/>
    </row>
    <row r="36">
      <c r="A36" s="99"/>
      <c r="B36" s="100" t="s">
        <v>68</v>
      </c>
      <c r="C36" s="101"/>
      <c r="D36" s="102"/>
      <c r="E36" s="61" t="s">
        <v>92</v>
      </c>
      <c r="F36" s="35" t="s">
        <v>93</v>
      </c>
      <c r="G36" s="35">
        <v>52924.0</v>
      </c>
      <c r="H36" s="36"/>
      <c r="I36" s="69">
        <v>45049.0</v>
      </c>
      <c r="J36" s="37">
        <v>45364.0</v>
      </c>
      <c r="K36" s="37">
        <v>44524.0</v>
      </c>
      <c r="L36" s="36"/>
      <c r="M36" s="62">
        <f t="shared" ref="M36:O36" si="26">IF(ISBLANK(I36), "N/A", DAYS(TODAY(),I36))</f>
        <v>424</v>
      </c>
      <c r="N36" s="62">
        <f t="shared" si="26"/>
        <v>109</v>
      </c>
      <c r="O36" s="62">
        <f t="shared" si="26"/>
        <v>949</v>
      </c>
      <c r="P36" s="154" t="b">
        <f>IF( AND( OR( B36="Bravo TL", B36="Alpha TL" ), AND( F36&lt;&gt;"CP", AND( F36&lt;&gt;"CP+", AND( N36&gt;=60, AND( M36&gt;=60, AE36="ALC" ) ) ) ) ), TRUE,
 IF( AND( OR( B36="Bravo TL", B36="Alpha TL" ), AND( F36="CP", N36&gt;=152 ) ), TRUE))</f>
        <v>0</v>
      </c>
      <c r="Q36" s="25"/>
      <c r="R36" s="35">
        <v>3.0</v>
      </c>
      <c r="S36" s="35">
        <v>0.0</v>
      </c>
      <c r="T36" s="35">
        <v>2.0</v>
      </c>
      <c r="U36" s="35">
        <v>1.0</v>
      </c>
      <c r="V36" s="35">
        <v>2.0</v>
      </c>
      <c r="W36" s="35">
        <v>2.0</v>
      </c>
      <c r="X36" s="35">
        <v>2.0</v>
      </c>
      <c r="Y36" s="35">
        <v>2.0</v>
      </c>
      <c r="Z36" s="35">
        <v>2.0</v>
      </c>
      <c r="AA36" s="35">
        <v>1.0</v>
      </c>
      <c r="AB36" s="25"/>
      <c r="AC36" s="35" t="s">
        <v>94</v>
      </c>
      <c r="AD36" s="25"/>
      <c r="AE36" s="40" t="s">
        <v>51</v>
      </c>
      <c r="AF36" s="20"/>
      <c r="AG36" s="64">
        <f t="shared" si="23"/>
        <v>0.2857142857</v>
      </c>
      <c r="AH36" s="43">
        <f>IFERROR((COUNT(INDIRECT("AI36:36"))/COUNTA(INDIRECT("AI36:36"))), "N/A")</f>
        <v>0.56</v>
      </c>
      <c r="AI36" s="20"/>
      <c r="AJ36" s="44" t="s">
        <v>39</v>
      </c>
      <c r="AK36" s="44">
        <v>0.0</v>
      </c>
      <c r="AL36" s="44" t="s">
        <v>39</v>
      </c>
      <c r="AM36" s="44" t="s">
        <v>39</v>
      </c>
      <c r="AN36" s="44" t="s">
        <v>39</v>
      </c>
      <c r="AO36" s="44" t="s">
        <v>39</v>
      </c>
      <c r="AP36" s="44" t="s">
        <v>39</v>
      </c>
      <c r="AQ36" s="44" t="s">
        <v>39</v>
      </c>
      <c r="AR36" s="44" t="s">
        <v>39</v>
      </c>
      <c r="AS36" s="44">
        <v>2.0</v>
      </c>
      <c r="AT36" s="44">
        <v>0.0</v>
      </c>
      <c r="AU36" s="44">
        <v>0.0</v>
      </c>
      <c r="AV36" s="44" t="s">
        <v>39</v>
      </c>
      <c r="AW36" s="44" t="s">
        <v>39</v>
      </c>
      <c r="AX36" s="44">
        <v>0.0</v>
      </c>
      <c r="AY36" s="44" t="s">
        <v>39</v>
      </c>
      <c r="AZ36" s="155">
        <v>1.0</v>
      </c>
      <c r="BA36" s="155">
        <v>0.0</v>
      </c>
      <c r="BB36" s="155">
        <v>0.0</v>
      </c>
      <c r="BC36" s="155">
        <v>1.0</v>
      </c>
      <c r="BD36" s="155">
        <v>0.0</v>
      </c>
      <c r="BE36" s="155">
        <v>0.0</v>
      </c>
      <c r="BF36" s="155">
        <v>0.0</v>
      </c>
      <c r="BG36" s="44">
        <v>0.0</v>
      </c>
      <c r="BH36" s="44">
        <v>0.0</v>
      </c>
      <c r="BI36" s="117"/>
    </row>
    <row r="37">
      <c r="A37" s="4"/>
      <c r="B37" s="118" t="s">
        <v>71</v>
      </c>
      <c r="C37" s="119"/>
      <c r="D37" s="76"/>
      <c r="E37" s="78" t="s">
        <v>95</v>
      </c>
      <c r="F37" s="48" t="s">
        <v>78</v>
      </c>
      <c r="G37" s="78">
        <v>26251.0</v>
      </c>
      <c r="H37" s="36"/>
      <c r="I37" s="143">
        <v>45433.0</v>
      </c>
      <c r="J37" s="143">
        <v>45330.0</v>
      </c>
      <c r="K37" s="143">
        <v>45292.0</v>
      </c>
      <c r="L37" s="36"/>
      <c r="M37" s="79">
        <f t="shared" ref="M37:O37" si="27">IF(ISBLANK(I37), "N/A", DAYS(TODAY(),I37))</f>
        <v>40</v>
      </c>
      <c r="N37" s="79">
        <f t="shared" si="27"/>
        <v>143</v>
      </c>
      <c r="O37" s="79">
        <f t="shared" si="27"/>
        <v>181</v>
      </c>
      <c r="P37" s="144" t="b">
        <f>IF( AND( B37="Squad Lead", AND( F37&lt;&gt;"CS", AND( N37&gt;=91, AND( M37&gt;=60, AE37="SLC" ) ) ) ), TRUE,
 IF( AND( B37="Squad Lead", AND( F37="CS", AND( N37&gt;=182 ) ) ), TRUE))</f>
        <v>0</v>
      </c>
      <c r="Q37" s="25"/>
      <c r="R37" s="67">
        <v>1.0</v>
      </c>
      <c r="S37" s="67">
        <v>0.0</v>
      </c>
      <c r="T37" s="67">
        <v>1.0</v>
      </c>
      <c r="U37" s="67">
        <v>0.0</v>
      </c>
      <c r="V37" s="67">
        <v>1.0</v>
      </c>
      <c r="W37" s="67">
        <v>0.0</v>
      </c>
      <c r="X37" s="67">
        <v>1.0</v>
      </c>
      <c r="Y37" s="67">
        <v>0.0</v>
      </c>
      <c r="Z37" s="67">
        <v>1.0</v>
      </c>
      <c r="AA37" s="67">
        <v>0.0</v>
      </c>
      <c r="AB37" s="25"/>
      <c r="AC37" s="47"/>
      <c r="AD37" s="25"/>
      <c r="AE37" s="19"/>
      <c r="AF37" s="20"/>
      <c r="AG37" s="82">
        <f t="shared" si="23"/>
        <v>0.6666666667</v>
      </c>
      <c r="AH37" s="55">
        <f>IFERROR((COUNT(INDIRECT("AI37:37"))/COUNTA(INDIRECT("AI37:37"))), "N/A")</f>
        <v>0.96</v>
      </c>
      <c r="AI37" s="20"/>
      <c r="AJ37" s="56">
        <v>3.0</v>
      </c>
      <c r="AK37" s="56">
        <v>1.0</v>
      </c>
      <c r="AL37" s="56">
        <v>2.0</v>
      </c>
      <c r="AM37" s="56">
        <v>2.0</v>
      </c>
      <c r="AN37" s="56">
        <v>1.0</v>
      </c>
      <c r="AO37" s="56">
        <v>0.0</v>
      </c>
      <c r="AP37" s="56">
        <v>0.0</v>
      </c>
      <c r="AQ37" s="56">
        <v>2.0</v>
      </c>
      <c r="AR37" s="56">
        <v>2.0</v>
      </c>
      <c r="AS37" s="56">
        <v>0.0</v>
      </c>
      <c r="AT37" s="56">
        <v>0.0</v>
      </c>
      <c r="AU37" s="56">
        <v>0.0</v>
      </c>
      <c r="AV37" s="56">
        <v>0.0</v>
      </c>
      <c r="AW37" s="56">
        <v>0.0</v>
      </c>
      <c r="AX37" s="56">
        <v>0.0</v>
      </c>
      <c r="AY37" s="56">
        <v>1.0</v>
      </c>
      <c r="AZ37" s="56">
        <v>1.0</v>
      </c>
      <c r="BA37" s="56" t="s">
        <v>39</v>
      </c>
      <c r="BB37" s="56">
        <v>0.0</v>
      </c>
      <c r="BC37" s="56">
        <v>0.0</v>
      </c>
      <c r="BD37" s="56">
        <v>1.0</v>
      </c>
      <c r="BE37" s="56">
        <v>0.0</v>
      </c>
      <c r="BF37" s="56">
        <v>0.0</v>
      </c>
      <c r="BG37" s="56">
        <v>0.0</v>
      </c>
      <c r="BH37" s="56">
        <v>0.0</v>
      </c>
      <c r="BI37" s="57"/>
    </row>
    <row r="38">
      <c r="A38" s="4"/>
      <c r="B38" s="118" t="s">
        <v>71</v>
      </c>
      <c r="C38" s="119"/>
      <c r="D38" s="76"/>
      <c r="E38" s="60" t="s">
        <v>96</v>
      </c>
      <c r="F38" s="35" t="s">
        <v>63</v>
      </c>
      <c r="G38" s="61">
        <v>43892.0</v>
      </c>
      <c r="H38" s="36"/>
      <c r="I38" s="37">
        <v>45399.0</v>
      </c>
      <c r="J38" s="37">
        <v>45389.0</v>
      </c>
      <c r="K38" s="37">
        <v>45350.0</v>
      </c>
      <c r="L38" s="36"/>
      <c r="M38" s="62">
        <f t="shared" ref="M38:O38" si="28">IF(ISBLANK(I38), "N/A", DAYS(TODAY(),I38))</f>
        <v>74</v>
      </c>
      <c r="N38" s="62">
        <f t="shared" si="28"/>
        <v>84</v>
      </c>
      <c r="O38" s="62">
        <f t="shared" si="28"/>
        <v>123</v>
      </c>
      <c r="P38" s="38" t="b">
        <f t="shared" ref="P38:P41" si="30">IF( AND( F38="CR-C", N38&gt;=30 ), TRUE, 
 IF( AND( F38="CT",   N38&gt;=122 ), TRUE, 
 IF( AND( F38="CT+",  N38&gt;=243 ), TRUE)))</f>
        <v>0</v>
      </c>
      <c r="Q38" s="25"/>
      <c r="R38" s="35">
        <v>1.0</v>
      </c>
      <c r="S38" s="62">
        <v>0.0</v>
      </c>
      <c r="T38" s="35">
        <v>0.0</v>
      </c>
      <c r="U38" s="61">
        <v>0.0</v>
      </c>
      <c r="V38" s="39">
        <v>0.0</v>
      </c>
      <c r="W38" s="35">
        <v>0.0</v>
      </c>
      <c r="X38" s="35">
        <v>0.0</v>
      </c>
      <c r="Y38" s="35">
        <v>0.0</v>
      </c>
      <c r="Z38" s="39">
        <v>0.0</v>
      </c>
      <c r="AA38" s="156">
        <v>0.0</v>
      </c>
      <c r="AB38" s="25"/>
      <c r="AC38" s="61"/>
      <c r="AD38" s="25"/>
      <c r="AE38" s="19"/>
      <c r="AF38" s="20"/>
      <c r="AG38" s="64">
        <f t="shared" si="23"/>
        <v>1</v>
      </c>
      <c r="AH38" s="43">
        <f>IFERROR((COUNT(INDIRECT("AI38:38"))/COUNTA(INDIRECT("AI38:38"))), "N/A")</f>
        <v>0.8</v>
      </c>
      <c r="AI38" s="20"/>
      <c r="AJ38" s="44" t="s">
        <v>39</v>
      </c>
      <c r="AK38" s="44" t="s">
        <v>39</v>
      </c>
      <c r="AL38" s="44">
        <v>0.0</v>
      </c>
      <c r="AM38" s="44">
        <v>1.0</v>
      </c>
      <c r="AN38" s="44">
        <v>0.0</v>
      </c>
      <c r="AO38" s="44">
        <v>0.0</v>
      </c>
      <c r="AP38" s="44">
        <v>0.0</v>
      </c>
      <c r="AQ38" s="44">
        <v>1.0</v>
      </c>
      <c r="AR38" s="44">
        <v>5.0</v>
      </c>
      <c r="AS38" s="44">
        <v>1.0</v>
      </c>
      <c r="AT38" s="44"/>
      <c r="AU38" s="44"/>
      <c r="AV38" s="44"/>
      <c r="AW38" s="44"/>
      <c r="AX38" s="44"/>
      <c r="AY38" s="44"/>
      <c r="AZ38" s="44"/>
      <c r="BA38" s="44"/>
      <c r="BB38" s="44"/>
      <c r="BC38" s="44"/>
      <c r="BD38" s="44"/>
      <c r="BE38" s="44"/>
      <c r="BF38" s="44"/>
      <c r="BG38" s="44"/>
      <c r="BH38" s="44"/>
      <c r="BI38" s="57"/>
    </row>
    <row r="39">
      <c r="A39" s="83"/>
      <c r="B39" s="121" t="s">
        <v>73</v>
      </c>
      <c r="C39" s="122"/>
      <c r="D39" s="86"/>
      <c r="E39" s="146" t="s">
        <v>97</v>
      </c>
      <c r="F39" s="146" t="s">
        <v>90</v>
      </c>
      <c r="G39" s="157">
        <v>22556.0</v>
      </c>
      <c r="H39" s="90"/>
      <c r="I39" s="158">
        <v>45382.0</v>
      </c>
      <c r="J39" s="147">
        <v>45399.0</v>
      </c>
      <c r="K39" s="159">
        <v>45134.0</v>
      </c>
      <c r="L39" s="90"/>
      <c r="M39" s="148">
        <f t="shared" ref="M39:O39" si="29">IF(ISBLANK(I39), "N/A", DAYS(TODAY(),I39))</f>
        <v>91</v>
      </c>
      <c r="N39" s="148">
        <f t="shared" si="29"/>
        <v>74</v>
      </c>
      <c r="O39" s="148">
        <f t="shared" si="29"/>
        <v>339</v>
      </c>
      <c r="P39" s="149" t="b">
        <f t="shared" si="30"/>
        <v>0</v>
      </c>
      <c r="Q39" s="89"/>
      <c r="R39" s="146">
        <v>1.0</v>
      </c>
      <c r="S39" s="146">
        <v>0.0</v>
      </c>
      <c r="T39" s="146">
        <v>1.0</v>
      </c>
      <c r="U39" s="146">
        <v>0.0</v>
      </c>
      <c r="V39" s="146">
        <v>1.0</v>
      </c>
      <c r="W39" s="146">
        <v>1.0</v>
      </c>
      <c r="X39" s="146">
        <v>1.0</v>
      </c>
      <c r="Y39" s="146">
        <v>0.0</v>
      </c>
      <c r="Z39" s="146">
        <v>1.0</v>
      </c>
      <c r="AA39" s="146">
        <v>0.0</v>
      </c>
      <c r="AB39" s="89"/>
      <c r="AC39" s="146"/>
      <c r="AD39" s="89"/>
      <c r="AE39" s="19"/>
      <c r="AF39" s="96"/>
      <c r="AG39" s="151">
        <f t="shared" si="23"/>
        <v>0.6</v>
      </c>
      <c r="AH39" s="152">
        <f>IFERROR((COUNT(INDIRECT("AI39:39"))/COUNTA(INDIRECT("AI39:39"))), "N/A")</f>
        <v>0.8333333333</v>
      </c>
      <c r="AI39" s="96"/>
      <c r="AJ39" s="153" t="s">
        <v>39</v>
      </c>
      <c r="AK39" s="153">
        <v>1.0</v>
      </c>
      <c r="AL39" s="153">
        <v>2.0</v>
      </c>
      <c r="AM39" s="153">
        <v>1.0</v>
      </c>
      <c r="AN39" s="153">
        <v>0.0</v>
      </c>
      <c r="AO39" s="153">
        <v>0.0</v>
      </c>
      <c r="AP39" s="153">
        <v>0.0</v>
      </c>
      <c r="AQ39" s="153">
        <v>1.0</v>
      </c>
      <c r="AR39" s="153">
        <v>0.0</v>
      </c>
      <c r="AS39" s="153">
        <v>1.0</v>
      </c>
      <c r="AT39" s="153" t="s">
        <v>39</v>
      </c>
      <c r="AU39" s="153">
        <v>0.0</v>
      </c>
      <c r="AV39" s="153"/>
      <c r="AW39" s="153"/>
      <c r="AX39" s="153"/>
      <c r="AY39" s="153"/>
      <c r="AZ39" s="153"/>
      <c r="BA39" s="153"/>
      <c r="BB39" s="153"/>
      <c r="BC39" s="153"/>
      <c r="BD39" s="153"/>
      <c r="BE39" s="153"/>
      <c r="BF39" s="153"/>
      <c r="BG39" s="153"/>
      <c r="BH39" s="153"/>
      <c r="BI39" s="57"/>
    </row>
    <row r="40">
      <c r="A40" s="4"/>
      <c r="B40" s="138" t="s">
        <v>75</v>
      </c>
      <c r="C40" s="138"/>
      <c r="D40" s="76"/>
      <c r="E40" s="60" t="s">
        <v>98</v>
      </c>
      <c r="F40" s="61" t="s">
        <v>63</v>
      </c>
      <c r="G40" s="60">
        <v>30901.0</v>
      </c>
      <c r="H40" s="36"/>
      <c r="I40" s="160">
        <v>45349.0</v>
      </c>
      <c r="J40" s="160">
        <v>45364.0</v>
      </c>
      <c r="K40" s="160">
        <v>45233.0</v>
      </c>
      <c r="L40" s="36"/>
      <c r="M40" s="62">
        <f t="shared" ref="M40:O40" si="31">IF(ISBLANK(I40), "N/A", DAYS(TODAY(),I40))</f>
        <v>124</v>
      </c>
      <c r="N40" s="62">
        <f t="shared" si="31"/>
        <v>109</v>
      </c>
      <c r="O40" s="62">
        <f t="shared" si="31"/>
        <v>240</v>
      </c>
      <c r="P40" s="63" t="b">
        <f t="shared" si="30"/>
        <v>0</v>
      </c>
      <c r="Q40" s="25"/>
      <c r="R40" s="35">
        <v>1.0</v>
      </c>
      <c r="S40" s="61">
        <v>1.0</v>
      </c>
      <c r="T40" s="35">
        <v>1.0</v>
      </c>
      <c r="U40" s="61">
        <v>0.0</v>
      </c>
      <c r="V40" s="39">
        <v>1.0</v>
      </c>
      <c r="W40" s="35">
        <v>0.0</v>
      </c>
      <c r="X40" s="35">
        <v>1.0</v>
      </c>
      <c r="Y40" s="35">
        <v>1.0</v>
      </c>
      <c r="Z40" s="39">
        <v>1.0</v>
      </c>
      <c r="AA40" s="161">
        <v>1.0</v>
      </c>
      <c r="AB40" s="25"/>
      <c r="AC40" s="35" t="s">
        <v>99</v>
      </c>
      <c r="AD40" s="25"/>
      <c r="AE40" s="88" t="s">
        <v>100</v>
      </c>
      <c r="AF40" s="20"/>
      <c r="AG40" s="64">
        <f t="shared" si="23"/>
        <v>0.6875</v>
      </c>
      <c r="AH40" s="43">
        <f>IFERROR((COUNT(INDIRECT("AI42:42"))/COUNTA(INDIRECT("AI42:42"))), "N/A")</f>
        <v>1</v>
      </c>
      <c r="AI40" s="20"/>
      <c r="AJ40" s="44">
        <v>2.0</v>
      </c>
      <c r="AK40" s="44">
        <v>0.0</v>
      </c>
      <c r="AL40" s="44">
        <v>1.0</v>
      </c>
      <c r="AM40" s="44">
        <v>0.0</v>
      </c>
      <c r="AN40" s="44">
        <v>1.0</v>
      </c>
      <c r="AO40" s="44">
        <v>0.0</v>
      </c>
      <c r="AP40" s="44">
        <v>0.0</v>
      </c>
      <c r="AQ40" s="44">
        <v>0.0</v>
      </c>
      <c r="AR40" s="44">
        <v>4.0</v>
      </c>
      <c r="AS40" s="44" t="s">
        <v>39</v>
      </c>
      <c r="AT40" s="44" t="s">
        <v>39</v>
      </c>
      <c r="AU40" s="44">
        <v>0.0</v>
      </c>
      <c r="AV40" s="44">
        <v>0.0</v>
      </c>
      <c r="AW40" s="44">
        <v>0.0</v>
      </c>
      <c r="AX40" s="44">
        <v>1.0</v>
      </c>
      <c r="AY40" s="44">
        <v>1.0</v>
      </c>
      <c r="AZ40" s="44">
        <v>1.0</v>
      </c>
      <c r="BA40" s="44">
        <v>0.0</v>
      </c>
      <c r="BB40" s="44" t="s">
        <v>39</v>
      </c>
      <c r="BC40" s="44" t="s">
        <v>39</v>
      </c>
      <c r="BD40" s="44" t="s">
        <v>39</v>
      </c>
      <c r="BE40" s="44" t="s">
        <v>39</v>
      </c>
      <c r="BF40" s="44" t="s">
        <v>39</v>
      </c>
      <c r="BG40" s="44" t="s">
        <v>39</v>
      </c>
      <c r="BH40" s="44" t="s">
        <v>39</v>
      </c>
      <c r="BI40" s="57"/>
    </row>
    <row r="41">
      <c r="A41" s="4"/>
      <c r="B41" s="130" t="s">
        <v>76</v>
      </c>
      <c r="C41" s="138"/>
      <c r="D41" s="76"/>
      <c r="E41" s="78" t="s">
        <v>101</v>
      </c>
      <c r="F41" s="48" t="s">
        <v>63</v>
      </c>
      <c r="G41" s="78">
        <v>25063.0</v>
      </c>
      <c r="H41" s="36"/>
      <c r="I41" s="143">
        <v>45460.0</v>
      </c>
      <c r="J41" s="51">
        <v>45459.0</v>
      </c>
      <c r="K41" s="51">
        <v>45418.0</v>
      </c>
      <c r="L41" s="36"/>
      <c r="M41" s="79">
        <f t="shared" ref="M41:O41" si="32">IF(ISBLANK(I41), "N/A", DAYS(TODAY(),I41))</f>
        <v>13</v>
      </c>
      <c r="N41" s="79">
        <f t="shared" si="32"/>
        <v>14</v>
      </c>
      <c r="O41" s="79">
        <f t="shared" si="32"/>
        <v>55</v>
      </c>
      <c r="P41" s="162" t="b">
        <f t="shared" si="30"/>
        <v>0</v>
      </c>
      <c r="Q41" s="25"/>
      <c r="R41" s="47">
        <v>1.0</v>
      </c>
      <c r="S41" s="79">
        <v>0.0</v>
      </c>
      <c r="T41" s="47">
        <v>0.0</v>
      </c>
      <c r="U41" s="48">
        <v>0.0</v>
      </c>
      <c r="V41" s="67">
        <v>1.0</v>
      </c>
      <c r="W41" s="47">
        <v>0.0</v>
      </c>
      <c r="X41" s="47">
        <v>1.0</v>
      </c>
      <c r="Y41" s="47">
        <v>1.0</v>
      </c>
      <c r="Z41" s="67">
        <v>1.0</v>
      </c>
      <c r="AA41" s="156">
        <v>0.0</v>
      </c>
      <c r="AB41" s="25"/>
      <c r="AC41" s="47"/>
      <c r="AD41" s="25"/>
      <c r="AE41" s="19"/>
      <c r="AF41" s="20"/>
      <c r="AG41" s="82">
        <f t="shared" si="23"/>
        <v>0</v>
      </c>
      <c r="AH41" s="55">
        <f>IFERROR((COUNT(INDIRECT("AI41:41"))/COUNTA(INDIRECT("AI41:41"))), "N/A")</f>
        <v>0.5</v>
      </c>
      <c r="AI41" s="20"/>
      <c r="AJ41" s="56" t="s">
        <v>39</v>
      </c>
      <c r="AK41" s="56">
        <v>0.0</v>
      </c>
      <c r="AL41" s="56"/>
      <c r="AM41" s="56"/>
      <c r="AN41" s="56"/>
      <c r="AO41" s="56"/>
      <c r="AP41" s="56"/>
      <c r="AQ41" s="56"/>
      <c r="AR41" s="56"/>
      <c r="AS41" s="56"/>
      <c r="AT41" s="56"/>
      <c r="AU41" s="56"/>
      <c r="AV41" s="56"/>
      <c r="AW41" s="56"/>
      <c r="AX41" s="56"/>
      <c r="AY41" s="56"/>
      <c r="AZ41" s="56"/>
      <c r="BA41" s="56"/>
      <c r="BB41" s="56"/>
      <c r="BC41" s="56"/>
      <c r="BD41" s="56"/>
      <c r="BE41" s="56"/>
      <c r="BF41" s="56"/>
      <c r="BG41" s="56"/>
      <c r="BH41" s="56"/>
      <c r="BI41" s="57"/>
    </row>
    <row r="42">
      <c r="A42" s="99"/>
      <c r="B42" s="130" t="s">
        <v>76</v>
      </c>
      <c r="C42" s="163"/>
      <c r="D42" s="102"/>
      <c r="E42" s="60" t="s">
        <v>102</v>
      </c>
      <c r="F42" s="60" t="s">
        <v>63</v>
      </c>
      <c r="G42" s="60">
        <v>99440.0</v>
      </c>
      <c r="H42" s="36"/>
      <c r="I42" s="160">
        <v>45469.0</v>
      </c>
      <c r="J42" s="37">
        <v>45085.0</v>
      </c>
      <c r="K42" s="37">
        <v>45024.0</v>
      </c>
      <c r="L42" s="36"/>
      <c r="M42" s="164">
        <f t="shared" ref="M42:O42" si="33">IF(ISBLANK(I42), "N/A", DAYS(TODAY(),I42))</f>
        <v>4</v>
      </c>
      <c r="N42" s="164">
        <f t="shared" si="33"/>
        <v>388</v>
      </c>
      <c r="O42" s="164">
        <f t="shared" si="33"/>
        <v>449</v>
      </c>
      <c r="P42" s="63" t="b">
        <f>IF( AND( OR( B36="Bravo TL", B36="Alpha TL" ), AND( F36&lt;&gt;"CP", AND( F36&lt;&gt;"CP+", AND( N36&gt;=60, AND( M36&gt;=60, AE36="ALC" ) ) ) ) ), TRUE,
 IF( AND( OR( B36="Bravo TL", B36="Alpha TL" ), AND( F36="CP", N36&gt;=152 ) ), TRUE))</f>
        <v>0</v>
      </c>
      <c r="Q42" s="25"/>
      <c r="R42" s="60">
        <v>1.0</v>
      </c>
      <c r="S42" s="60">
        <v>0.0</v>
      </c>
      <c r="T42" s="60">
        <v>0.0</v>
      </c>
      <c r="U42" s="60">
        <v>0.0</v>
      </c>
      <c r="V42" s="60">
        <v>0.0</v>
      </c>
      <c r="W42" s="60">
        <v>1.0</v>
      </c>
      <c r="X42" s="60">
        <v>1.0</v>
      </c>
      <c r="Y42" s="60">
        <v>1.0</v>
      </c>
      <c r="Z42" s="60">
        <v>1.0</v>
      </c>
      <c r="AA42" s="60">
        <v>1.0</v>
      </c>
      <c r="AB42" s="25"/>
      <c r="AC42" s="60"/>
      <c r="AD42" s="25"/>
      <c r="AE42" s="35"/>
      <c r="AF42" s="20"/>
      <c r="AG42" s="165">
        <f t="shared" si="23"/>
        <v>0.8333333333</v>
      </c>
      <c r="AH42" s="166">
        <f>IFERROR((COUNT(INDIRECT("AI40:40"))/COUNTA(INDIRECT("AI40:40"))), "N/A")</f>
        <v>0.64</v>
      </c>
      <c r="AI42" s="20"/>
      <c r="AJ42" s="44">
        <v>2.0</v>
      </c>
      <c r="AK42" s="44">
        <v>1.0</v>
      </c>
      <c r="AL42" s="44">
        <v>2.0</v>
      </c>
      <c r="AM42" s="44">
        <v>0.0</v>
      </c>
      <c r="AN42" s="44">
        <v>0.0</v>
      </c>
      <c r="AO42" s="44">
        <v>0.0</v>
      </c>
      <c r="AP42" s="44"/>
      <c r="AQ42" s="44"/>
      <c r="AR42" s="44"/>
      <c r="AS42" s="44"/>
      <c r="AT42" s="44"/>
      <c r="AU42" s="44"/>
      <c r="AV42" s="44"/>
      <c r="AW42" s="44"/>
      <c r="AX42" s="44"/>
      <c r="AY42" s="44"/>
      <c r="AZ42" s="44"/>
      <c r="BA42" s="44"/>
      <c r="BB42" s="44"/>
      <c r="BC42" s="44"/>
      <c r="BD42" s="44"/>
      <c r="BE42" s="44"/>
      <c r="BF42" s="44"/>
      <c r="BG42" s="44"/>
      <c r="BH42" s="44"/>
      <c r="BI42" s="57"/>
    </row>
    <row r="43">
      <c r="A43" s="4"/>
      <c r="B43" s="167" t="s">
        <v>81</v>
      </c>
      <c r="C43" s="66"/>
      <c r="D43" s="76"/>
      <c r="E43" s="48" t="s">
        <v>103</v>
      </c>
      <c r="F43" s="47" t="s">
        <v>63</v>
      </c>
      <c r="G43" s="47">
        <v>29810.0</v>
      </c>
      <c r="H43" s="36"/>
      <c r="I43" s="143">
        <v>45408.0</v>
      </c>
      <c r="J43" s="51">
        <v>45413.0</v>
      </c>
      <c r="K43" s="143">
        <v>45368.0</v>
      </c>
      <c r="L43" s="36"/>
      <c r="M43" s="79">
        <f t="shared" ref="M43:O43" si="34">IF(ISBLANK(I43), "N/A", DAYS(TODAY(),I43))</f>
        <v>65</v>
      </c>
      <c r="N43" s="79">
        <f t="shared" si="34"/>
        <v>60</v>
      </c>
      <c r="O43" s="79">
        <f t="shared" si="34"/>
        <v>105</v>
      </c>
      <c r="P43" s="162" t="b">
        <f t="shared" ref="P43:P44" si="36">IF( AND( F43="CR-C", N43&gt;=30 ), TRUE, 
 IF( AND( F43="CT",   N43&gt;=122 ), TRUE, 
 IF( AND( F43="CT+",  N43&gt;=243 ), TRUE)))</f>
        <v>0</v>
      </c>
      <c r="Q43" s="25"/>
      <c r="R43" s="47">
        <v>1.0</v>
      </c>
      <c r="S43" s="47">
        <v>0.0</v>
      </c>
      <c r="T43" s="47">
        <v>1.0</v>
      </c>
      <c r="U43" s="47">
        <v>0.0</v>
      </c>
      <c r="V43" s="47">
        <v>0.0</v>
      </c>
      <c r="W43" s="47">
        <v>1.0</v>
      </c>
      <c r="X43" s="47">
        <v>1.0</v>
      </c>
      <c r="Y43" s="47">
        <v>0.0</v>
      </c>
      <c r="Z43" s="47">
        <v>1.0</v>
      </c>
      <c r="AA43" s="47">
        <v>0.0</v>
      </c>
      <c r="AB43" s="25"/>
      <c r="AC43" s="47"/>
      <c r="AD43" s="25"/>
      <c r="AE43" s="19"/>
      <c r="AF43" s="20"/>
      <c r="AG43" s="82">
        <f t="shared" si="23"/>
        <v>0.375</v>
      </c>
      <c r="AH43" s="55">
        <f>IFERROR((COUNT(INDIRECT("AI43:43"))/COUNTA(INDIRECT("AI43:43"))), "N/A")</f>
        <v>0.8888888889</v>
      </c>
      <c r="AI43" s="20"/>
      <c r="AJ43" s="56">
        <v>0.0</v>
      </c>
      <c r="AK43" s="56">
        <v>0.0</v>
      </c>
      <c r="AL43" s="56">
        <v>1.0</v>
      </c>
      <c r="AM43" s="56">
        <v>0.0</v>
      </c>
      <c r="AN43" s="56">
        <v>0.0</v>
      </c>
      <c r="AO43" s="56" t="s">
        <v>39</v>
      </c>
      <c r="AP43" s="56">
        <v>0.0</v>
      </c>
      <c r="AQ43" s="56">
        <v>1.0</v>
      </c>
      <c r="AR43" s="56">
        <v>1.0</v>
      </c>
      <c r="AS43" s="56"/>
      <c r="AT43" s="56"/>
      <c r="AU43" s="56"/>
      <c r="AV43" s="56"/>
      <c r="AW43" s="56"/>
      <c r="AX43" s="56"/>
      <c r="AY43" s="56"/>
      <c r="AZ43" s="56"/>
      <c r="BA43" s="56"/>
      <c r="BB43" s="56"/>
      <c r="BC43" s="56"/>
      <c r="BD43" s="56"/>
      <c r="BE43" s="56"/>
      <c r="BF43" s="56"/>
      <c r="BG43" s="56"/>
      <c r="BH43" s="56"/>
      <c r="BI43" s="57"/>
    </row>
    <row r="44">
      <c r="A44" s="168"/>
      <c r="B44" s="169" t="s">
        <v>82</v>
      </c>
      <c r="C44" s="169"/>
      <c r="D44" s="170"/>
      <c r="E44" s="171" t="s">
        <v>46</v>
      </c>
      <c r="F44" s="172" t="s">
        <v>46</v>
      </c>
      <c r="G44" s="172" t="s">
        <v>46</v>
      </c>
      <c r="H44" s="173"/>
      <c r="I44" s="174"/>
      <c r="J44" s="175"/>
      <c r="K44" s="175"/>
      <c r="L44" s="173"/>
      <c r="M44" s="176" t="str">
        <f t="shared" ref="M44:O44" si="35">IF(ISBLANK(I44), "N/A", DAYS(TODAY(),I44))</f>
        <v>N/A</v>
      </c>
      <c r="N44" s="176" t="str">
        <f t="shared" si="35"/>
        <v>N/A</v>
      </c>
      <c r="O44" s="176" t="str">
        <f t="shared" si="35"/>
        <v>N/A</v>
      </c>
      <c r="P44" s="177" t="b">
        <f t="shared" si="36"/>
        <v>0</v>
      </c>
      <c r="Q44" s="178"/>
      <c r="R44" s="172">
        <v>0.0</v>
      </c>
      <c r="S44" s="172">
        <v>0.0</v>
      </c>
      <c r="T44" s="172">
        <v>0.0</v>
      </c>
      <c r="U44" s="172">
        <v>0.0</v>
      </c>
      <c r="V44" s="172">
        <v>0.0</v>
      </c>
      <c r="W44" s="172">
        <v>0.0</v>
      </c>
      <c r="X44" s="172">
        <v>0.0</v>
      </c>
      <c r="Y44" s="172">
        <v>0.0</v>
      </c>
      <c r="Z44" s="172">
        <v>0.0</v>
      </c>
      <c r="AA44" s="172">
        <v>0.0</v>
      </c>
      <c r="AB44" s="178"/>
      <c r="AC44" s="172"/>
      <c r="AD44" s="178"/>
      <c r="AE44" s="179"/>
      <c r="AF44" s="180"/>
      <c r="AG44" s="181" t="str">
        <f t="shared" si="23"/>
        <v>N/A</v>
      </c>
      <c r="AH44" s="182" t="str">
        <f>IFERROR((COUNT(INDIRECT("AI44:44"))/COUNTA(INDIRECT("AI44:44"))), "N/A")</f>
        <v>N/A</v>
      </c>
      <c r="AI44" s="180"/>
      <c r="AJ44" s="183"/>
      <c r="AK44" s="183"/>
      <c r="AL44" s="183"/>
      <c r="AM44" s="183"/>
      <c r="AN44" s="183"/>
      <c r="AO44" s="183"/>
      <c r="AP44" s="183"/>
      <c r="AQ44" s="183"/>
      <c r="AR44" s="183"/>
      <c r="AS44" s="183"/>
      <c r="AT44" s="183"/>
      <c r="AU44" s="183"/>
      <c r="AV44" s="183"/>
      <c r="AW44" s="183"/>
      <c r="AX44" s="183"/>
      <c r="AY44" s="183"/>
      <c r="AZ44" s="183"/>
      <c r="BA44" s="183"/>
      <c r="BB44" s="183"/>
      <c r="BC44" s="183"/>
      <c r="BD44" s="183"/>
      <c r="BE44" s="183"/>
      <c r="BF44" s="183"/>
      <c r="BG44" s="183"/>
      <c r="BH44" s="183"/>
      <c r="BI44" s="184"/>
    </row>
    <row r="45" ht="3.75" customHeight="1">
      <c r="A45" s="4"/>
      <c r="B45" s="70"/>
      <c r="C45" s="70"/>
      <c r="D45" s="76"/>
      <c r="E45" s="70"/>
      <c r="F45" s="25"/>
      <c r="G45" s="25"/>
      <c r="H45" s="25"/>
      <c r="I45" s="33"/>
      <c r="J45" s="33"/>
      <c r="K45" s="33"/>
      <c r="L45" s="25"/>
      <c r="M45" s="25"/>
      <c r="N45" s="25"/>
      <c r="O45" s="25"/>
      <c r="P45" s="25"/>
      <c r="Q45" s="25"/>
      <c r="R45" s="25"/>
      <c r="S45" s="25"/>
      <c r="T45" s="25"/>
      <c r="U45" s="25"/>
      <c r="V45" s="25"/>
      <c r="W45" s="25"/>
      <c r="X45" s="25"/>
      <c r="Y45" s="25"/>
      <c r="Z45" s="25"/>
      <c r="AA45" s="25"/>
      <c r="AB45" s="25"/>
      <c r="AC45" s="25"/>
      <c r="AD45" s="25"/>
      <c r="AE45" s="25"/>
      <c r="AF45" s="20"/>
      <c r="AG45" s="24"/>
      <c r="AH45" s="25"/>
      <c r="AI45" s="20"/>
      <c r="AJ45" s="71"/>
      <c r="AK45" s="71"/>
      <c r="AL45" s="71"/>
      <c r="AM45" s="71"/>
      <c r="AN45" s="71"/>
      <c r="AO45" s="71"/>
      <c r="AP45" s="71"/>
      <c r="AQ45" s="71"/>
      <c r="AR45" s="71"/>
      <c r="AS45" s="71"/>
      <c r="AT45" s="71"/>
      <c r="AU45" s="71"/>
      <c r="AV45" s="71"/>
      <c r="AW45" s="71"/>
      <c r="AX45" s="71"/>
      <c r="AY45" s="71"/>
      <c r="AZ45" s="71"/>
      <c r="BA45" s="71"/>
      <c r="BB45" s="71"/>
      <c r="BC45" s="71"/>
      <c r="BD45" s="71"/>
      <c r="BE45" s="71"/>
      <c r="BF45" s="71"/>
      <c r="BG45" s="71"/>
      <c r="BH45" s="71"/>
      <c r="BI45" s="26"/>
    </row>
    <row r="46">
      <c r="A46" s="4"/>
      <c r="B46" s="185">
        <v>44258.0</v>
      </c>
      <c r="D46" s="65" t="s">
        <v>104</v>
      </c>
      <c r="F46" s="65" t="s">
        <v>84</v>
      </c>
      <c r="J46" s="65"/>
      <c r="AF46" s="20"/>
      <c r="AG46" s="186">
        <f>IFERROR(Average(AG48:AG58),"")</f>
        <v>0.238088062</v>
      </c>
      <c r="AH46" s="187">
        <f>IFERROR(Average(AH48:AH58))</f>
        <v>0.882293954</v>
      </c>
      <c r="AI46" s="20"/>
      <c r="AJ46" s="188"/>
      <c r="AK46" s="188"/>
      <c r="AL46" s="188"/>
      <c r="AM46" s="188"/>
    </row>
    <row r="47" ht="3.75" customHeight="1">
      <c r="A47" s="4"/>
      <c r="B47" s="189"/>
      <c r="C47" s="189"/>
      <c r="D47" s="32"/>
      <c r="F47" s="25"/>
      <c r="G47" s="25"/>
      <c r="H47" s="25"/>
      <c r="I47" s="33"/>
      <c r="J47" s="33"/>
      <c r="K47" s="33"/>
      <c r="L47" s="25"/>
      <c r="M47" s="25"/>
      <c r="N47" s="25"/>
      <c r="O47" s="25"/>
      <c r="P47" s="25"/>
      <c r="Q47" s="25"/>
      <c r="R47" s="25"/>
      <c r="S47" s="25"/>
      <c r="T47" s="25"/>
      <c r="U47" s="25"/>
      <c r="V47" s="25"/>
      <c r="W47" s="25"/>
      <c r="X47" s="25"/>
      <c r="Y47" s="25"/>
      <c r="Z47" s="25"/>
      <c r="AA47" s="25"/>
      <c r="AB47" s="25"/>
      <c r="AC47" s="25"/>
      <c r="AD47" s="25"/>
      <c r="AE47" s="25"/>
      <c r="AF47" s="20"/>
      <c r="AG47" s="24"/>
      <c r="AH47" s="25"/>
      <c r="AI47" s="20"/>
      <c r="AJ47" s="71"/>
      <c r="AK47" s="71"/>
      <c r="AL47" s="71"/>
      <c r="AM47" s="71"/>
      <c r="AN47" s="71"/>
      <c r="AO47" s="71"/>
      <c r="AP47" s="71"/>
      <c r="AQ47" s="71"/>
      <c r="AR47" s="71"/>
      <c r="AS47" s="71"/>
      <c r="AT47" s="71"/>
      <c r="AU47" s="71"/>
      <c r="AV47" s="71"/>
      <c r="AW47" s="71"/>
      <c r="AX47" s="71"/>
      <c r="AY47" s="71"/>
      <c r="AZ47" s="71"/>
      <c r="BA47" s="71"/>
      <c r="BB47" s="71"/>
      <c r="BC47" s="71"/>
      <c r="BD47" s="71"/>
      <c r="BE47" s="71"/>
      <c r="BF47" s="71"/>
      <c r="BG47" s="71"/>
      <c r="BH47" s="71"/>
      <c r="BI47" s="26"/>
    </row>
    <row r="48">
      <c r="A48" s="4"/>
      <c r="B48" s="65" t="s">
        <v>57</v>
      </c>
      <c r="C48" s="65"/>
      <c r="D48" s="76"/>
      <c r="E48" s="61" t="s">
        <v>105</v>
      </c>
      <c r="F48" s="61" t="s">
        <v>106</v>
      </c>
      <c r="G48" s="60">
        <v>18704.0</v>
      </c>
      <c r="H48" s="49"/>
      <c r="I48" s="190">
        <v>45238.0</v>
      </c>
      <c r="J48" s="190">
        <v>45394.0</v>
      </c>
      <c r="K48" s="190">
        <v>43297.0</v>
      </c>
      <c r="L48" s="36"/>
      <c r="M48" s="62">
        <f t="shared" ref="M48:O48" si="37">IF(ISBLANK(I48), "N/A", DAYS(TODAY(),I48))</f>
        <v>235</v>
      </c>
      <c r="N48" s="62">
        <f t="shared" si="37"/>
        <v>79</v>
      </c>
      <c r="O48" s="62">
        <f t="shared" si="37"/>
        <v>2176</v>
      </c>
      <c r="P48" s="154" t="b">
        <f>IF( AND( B48="Squad Lead", AND( F48&lt;&gt;"CS", AND( N48&gt;=91, AND( M48&gt;=60, AE48="SLC" ) ) ) ), TRUE,
 IF( AND( B48="Squad Lead", AND( F48="CS", AND( N48&gt;=182 ) ) ), TRUE))</f>
        <v>0</v>
      </c>
      <c r="Q48" s="25"/>
      <c r="R48" s="39">
        <v>2.0</v>
      </c>
      <c r="S48" s="39">
        <v>0.0</v>
      </c>
      <c r="T48" s="39">
        <v>1.0</v>
      </c>
      <c r="U48" s="39">
        <v>1.0</v>
      </c>
      <c r="V48" s="191">
        <v>2.0</v>
      </c>
      <c r="W48" s="39">
        <v>0.0</v>
      </c>
      <c r="X48" s="191">
        <v>2.0</v>
      </c>
      <c r="Y48" s="39">
        <v>0.0</v>
      </c>
      <c r="Z48" s="39">
        <v>1.0</v>
      </c>
      <c r="AA48" s="192">
        <v>2.0</v>
      </c>
      <c r="AB48" s="25"/>
      <c r="AC48" s="35" t="s">
        <v>107</v>
      </c>
      <c r="AD48" s="25"/>
      <c r="AE48" s="40" t="s">
        <v>61</v>
      </c>
      <c r="AF48" s="20"/>
      <c r="AG48" s="64">
        <f>IFERROR(SUM(AI48:BI48)/COUNT(AI48:BI48), "N/A")</f>
        <v>0.347826087</v>
      </c>
      <c r="AH48" s="43">
        <f>IFERROR((COUNT(INDIRECT("AI48:48"))/COUNTA(INDIRECT("AI48:48"))), "N/A")</f>
        <v>0.9583333333</v>
      </c>
      <c r="AI48" s="20"/>
      <c r="AJ48" s="44">
        <v>0.0</v>
      </c>
      <c r="AK48" s="44">
        <v>0.0</v>
      </c>
      <c r="AL48" s="44">
        <v>1.0</v>
      </c>
      <c r="AM48" s="44">
        <v>1.0</v>
      </c>
      <c r="AN48" s="44">
        <v>2.0</v>
      </c>
      <c r="AO48" s="44">
        <v>0.0</v>
      </c>
      <c r="AP48" s="44">
        <v>1.0</v>
      </c>
      <c r="AQ48" s="44">
        <v>0.0</v>
      </c>
      <c r="AR48" s="44"/>
      <c r="AS48" s="44">
        <v>1.0</v>
      </c>
      <c r="AT48" s="44">
        <v>0.0</v>
      </c>
      <c r="AU48" s="44">
        <v>1.0</v>
      </c>
      <c r="AV48" s="44">
        <v>0.0</v>
      </c>
      <c r="AW48" s="44" t="s">
        <v>39</v>
      </c>
      <c r="AX48" s="44">
        <v>1.0</v>
      </c>
      <c r="AY48" s="44">
        <v>0.0</v>
      </c>
      <c r="AZ48" s="44">
        <v>0.0</v>
      </c>
      <c r="BA48" s="44">
        <v>0.0</v>
      </c>
      <c r="BB48" s="44">
        <v>0.0</v>
      </c>
      <c r="BC48" s="44">
        <v>0.0</v>
      </c>
      <c r="BD48" s="44">
        <v>0.0</v>
      </c>
      <c r="BE48" s="44">
        <v>0.0</v>
      </c>
      <c r="BF48" s="44">
        <v>0.0</v>
      </c>
      <c r="BG48" s="44">
        <v>0.0</v>
      </c>
      <c r="BH48" s="44">
        <v>0.0</v>
      </c>
      <c r="BI48" s="57"/>
    </row>
    <row r="49">
      <c r="A49" s="4"/>
      <c r="B49" s="58" t="s">
        <v>19</v>
      </c>
      <c r="C49" s="59"/>
      <c r="D49" s="76"/>
      <c r="E49" s="47" t="s">
        <v>46</v>
      </c>
      <c r="F49" s="47" t="s">
        <v>46</v>
      </c>
      <c r="G49" s="48" t="s">
        <v>46</v>
      </c>
      <c r="H49" s="49"/>
      <c r="I49" s="51"/>
      <c r="J49" s="50"/>
      <c r="K49" s="50"/>
      <c r="L49" s="36"/>
      <c r="M49" s="79" t="str">
        <f t="shared" ref="M49:O49" si="38">IF(ISBLANK(I49), "N/A", DAYS(TODAY(),I49))</f>
        <v>N/A</v>
      </c>
      <c r="N49" s="79" t="str">
        <f t="shared" si="38"/>
        <v>N/A</v>
      </c>
      <c r="O49" s="79" t="str">
        <f t="shared" si="38"/>
        <v>N/A</v>
      </c>
      <c r="P49" s="162" t="b">
        <f t="shared" ref="P49:P50" si="40">IF( AND( F49="CR-C", N49&gt;=30 ), TRUE, 
 IF( AND( F49="CT",   N49&gt;=122 ), TRUE, 
 IF( AND( F49="CT+",  N49&gt;=243 ), TRUE)))</f>
        <v>0</v>
      </c>
      <c r="Q49" s="25"/>
      <c r="R49" s="67">
        <v>0.0</v>
      </c>
      <c r="S49" s="67">
        <v>0.0</v>
      </c>
      <c r="T49" s="67">
        <v>0.0</v>
      </c>
      <c r="U49" s="67">
        <v>0.0</v>
      </c>
      <c r="V49" s="67">
        <v>0.0</v>
      </c>
      <c r="W49" s="67">
        <v>0.0</v>
      </c>
      <c r="X49" s="67">
        <v>0.0</v>
      </c>
      <c r="Y49" s="67">
        <v>0.0</v>
      </c>
      <c r="Z49" s="67">
        <v>0.0</v>
      </c>
      <c r="AA49" s="53">
        <v>0.0</v>
      </c>
      <c r="AB49" s="25"/>
      <c r="AC49" s="47"/>
      <c r="AD49" s="25"/>
      <c r="AE49" s="19"/>
      <c r="AF49" s="20"/>
      <c r="AG49" s="82" t="s">
        <v>108</v>
      </c>
      <c r="AH49" s="193" t="str">
        <f>IFERROR((COUNT(INDIRECT("AI49:49"))/COUNTA(INDIRECT("AI49:49"))), "N/A")</f>
        <v>N/A</v>
      </c>
      <c r="AI49" s="20"/>
      <c r="AJ49" s="56"/>
      <c r="AK49" s="56"/>
      <c r="AL49" s="56"/>
      <c r="AM49" s="56"/>
      <c r="AN49" s="56"/>
      <c r="AO49" s="56"/>
      <c r="AP49" s="56"/>
      <c r="AQ49" s="56"/>
      <c r="AR49" s="56"/>
      <c r="AS49" s="56"/>
      <c r="AT49" s="56"/>
      <c r="AU49" s="56"/>
      <c r="AV49" s="56"/>
      <c r="AW49" s="56"/>
      <c r="AX49" s="56"/>
      <c r="AY49" s="56"/>
      <c r="AZ49" s="56"/>
      <c r="BA49" s="56"/>
      <c r="BB49" s="56"/>
      <c r="BC49" s="56"/>
      <c r="BD49" s="56"/>
      <c r="BE49" s="56"/>
      <c r="BF49" s="56"/>
      <c r="BG49" s="56"/>
      <c r="BH49" s="56"/>
      <c r="BI49" s="57"/>
    </row>
    <row r="50">
      <c r="A50" s="4"/>
      <c r="B50" s="68" t="s">
        <v>64</v>
      </c>
      <c r="C50" s="68"/>
      <c r="D50" s="76"/>
      <c r="E50" s="35" t="s">
        <v>109</v>
      </c>
      <c r="F50" s="61" t="s">
        <v>90</v>
      </c>
      <c r="G50" s="35">
        <v>96630.0</v>
      </c>
      <c r="H50" s="49"/>
      <c r="I50" s="69">
        <v>45042.0</v>
      </c>
      <c r="J50" s="69">
        <v>45189.0</v>
      </c>
      <c r="K50" s="69">
        <v>45004.0</v>
      </c>
      <c r="L50" s="36"/>
      <c r="M50" s="62">
        <f t="shared" ref="M50:O50" si="39">IF(ISBLANK(I50), "N/A", DAYS(TODAY(),I50))</f>
        <v>431</v>
      </c>
      <c r="N50" s="62">
        <f t="shared" si="39"/>
        <v>284</v>
      </c>
      <c r="O50" s="62">
        <f t="shared" si="39"/>
        <v>469</v>
      </c>
      <c r="P50" s="38" t="b">
        <f t="shared" si="40"/>
        <v>1</v>
      </c>
      <c r="Q50" s="25"/>
      <c r="R50" s="39">
        <v>1.0</v>
      </c>
      <c r="S50" s="39">
        <v>0.0</v>
      </c>
      <c r="T50" s="39">
        <v>1.0</v>
      </c>
      <c r="U50" s="39">
        <v>1.0</v>
      </c>
      <c r="V50" s="39">
        <v>1.0</v>
      </c>
      <c r="W50" s="39">
        <v>1.0</v>
      </c>
      <c r="X50" s="39">
        <v>1.0</v>
      </c>
      <c r="Y50" s="39">
        <v>1.0</v>
      </c>
      <c r="Z50" s="39">
        <v>1.0</v>
      </c>
      <c r="AA50" s="39">
        <v>0.0</v>
      </c>
      <c r="AB50" s="25"/>
      <c r="AC50" s="35"/>
      <c r="AD50" s="25"/>
      <c r="AE50" s="19"/>
      <c r="AF50" s="20"/>
      <c r="AG50" s="64">
        <f t="shared" ref="AG50:AG59" si="42">IFERROR(SUM(AI50:BI50)/COUNT(AI50:BI50), "N/A")</f>
        <v>0.4705882353</v>
      </c>
      <c r="AH50" s="43">
        <f>IFERROR((COUNT(INDIRECT("AI50:50"))/COUNTA(INDIRECT("AI50:50"))), "N/A")</f>
        <v>0.7391304348</v>
      </c>
      <c r="AI50" s="20"/>
      <c r="AJ50" s="44">
        <v>0.0</v>
      </c>
      <c r="AK50" s="44" t="s">
        <v>39</v>
      </c>
      <c r="AL50" s="44">
        <v>2.0</v>
      </c>
      <c r="AM50" s="44">
        <v>0.0</v>
      </c>
      <c r="AN50" s="44">
        <v>0.0</v>
      </c>
      <c r="AO50" s="44">
        <v>4.0</v>
      </c>
      <c r="AP50" s="44" t="s">
        <v>39</v>
      </c>
      <c r="AQ50" s="44" t="s">
        <v>39</v>
      </c>
      <c r="AR50" s="44"/>
      <c r="AS50" s="44" t="s">
        <v>39</v>
      </c>
      <c r="AT50" s="44" t="s">
        <v>39</v>
      </c>
      <c r="AU50" s="44"/>
      <c r="AV50" s="44">
        <v>2.0</v>
      </c>
      <c r="AW50" s="44">
        <v>0.0</v>
      </c>
      <c r="AX50" s="44" t="s">
        <v>39</v>
      </c>
      <c r="AY50" s="44">
        <v>0.0</v>
      </c>
      <c r="AZ50" s="44">
        <v>0.0</v>
      </c>
      <c r="BA50" s="44">
        <v>0.0</v>
      </c>
      <c r="BB50" s="44">
        <v>0.0</v>
      </c>
      <c r="BC50" s="44">
        <v>0.0</v>
      </c>
      <c r="BD50" s="44">
        <v>0.0</v>
      </c>
      <c r="BE50" s="44">
        <v>0.0</v>
      </c>
      <c r="BF50" s="44">
        <v>0.0</v>
      </c>
      <c r="BG50" s="44">
        <v>0.0</v>
      </c>
      <c r="BH50" s="44">
        <v>0.0</v>
      </c>
      <c r="BI50" s="57"/>
    </row>
    <row r="51">
      <c r="A51" s="99"/>
      <c r="B51" s="100" t="s">
        <v>68</v>
      </c>
      <c r="C51" s="100"/>
      <c r="D51" s="102"/>
      <c r="E51" s="104" t="s">
        <v>110</v>
      </c>
      <c r="F51" s="104" t="s">
        <v>49</v>
      </c>
      <c r="G51" s="194">
        <v>30253.0</v>
      </c>
      <c r="H51" s="195"/>
      <c r="I51" s="196">
        <v>44742.0</v>
      </c>
      <c r="J51" s="196">
        <v>45077.0</v>
      </c>
      <c r="K51" s="196">
        <v>43926.0</v>
      </c>
      <c r="L51" s="108"/>
      <c r="M51" s="109">
        <f t="shared" ref="M51:O51" si="41">IF(ISBLANK(I51), "N/A", DAYS(TODAY(),I51))</f>
        <v>731</v>
      </c>
      <c r="N51" s="109">
        <f t="shared" si="41"/>
        <v>396</v>
      </c>
      <c r="O51" s="109">
        <f t="shared" si="41"/>
        <v>1547</v>
      </c>
      <c r="P51" s="110" t="b">
        <f>IF( AND( OR( B51="Bravo TL", B51="Alpha TL" ), AND( F51&lt;&gt;"CP", AND( F51&lt;&gt;"CP+", AND( N51&gt;=60, AND( M51&gt;=60, AE51="ALC" ) ) ) ) ), TRUE,
 IF( AND( OR( B51="Bravo TL", B51="Alpha TL" ), AND( F51="CP", N51&gt;=152 ) ), TRUE))</f>
        <v>0</v>
      </c>
      <c r="Q51" s="105"/>
      <c r="R51" s="111">
        <v>2.0</v>
      </c>
      <c r="S51" s="111">
        <v>0.0</v>
      </c>
      <c r="T51" s="111">
        <v>1.0</v>
      </c>
      <c r="U51" s="111">
        <v>0.0</v>
      </c>
      <c r="V51" s="111">
        <v>0.0</v>
      </c>
      <c r="W51" s="111">
        <v>1.0</v>
      </c>
      <c r="X51" s="111">
        <v>2.0</v>
      </c>
      <c r="Y51" s="111">
        <v>0.0</v>
      </c>
      <c r="Z51" s="111">
        <v>1.0</v>
      </c>
      <c r="AA51" s="111">
        <v>1.0</v>
      </c>
      <c r="AB51" s="105"/>
      <c r="AC51" s="103" t="s">
        <v>111</v>
      </c>
      <c r="AD51" s="105"/>
      <c r="AE51" s="112" t="s">
        <v>51</v>
      </c>
      <c r="AF51" s="113"/>
      <c r="AG51" s="114">
        <f t="shared" si="42"/>
        <v>0.1764705882</v>
      </c>
      <c r="AH51" s="115">
        <f>IFERROR((COUNT(INDIRECT("AI51:51"))/COUNTA(INDIRECT("AI51:51"))), "N/A")</f>
        <v>0.7083333333</v>
      </c>
      <c r="AI51" s="113"/>
      <c r="AJ51" s="116">
        <v>0.0</v>
      </c>
      <c r="AK51" s="116">
        <v>0.0</v>
      </c>
      <c r="AL51" s="116" t="s">
        <v>39</v>
      </c>
      <c r="AM51" s="116">
        <v>1.0</v>
      </c>
      <c r="AN51" s="116" t="s">
        <v>39</v>
      </c>
      <c r="AO51" s="116" t="s">
        <v>39</v>
      </c>
      <c r="AP51" s="116" t="s">
        <v>39</v>
      </c>
      <c r="AQ51" s="116" t="s">
        <v>39</v>
      </c>
      <c r="AR51" s="116"/>
      <c r="AS51" s="116">
        <v>0.0</v>
      </c>
      <c r="AT51" s="116">
        <v>0.0</v>
      </c>
      <c r="AU51" s="116">
        <v>0.0</v>
      </c>
      <c r="AV51" s="116" t="s">
        <v>39</v>
      </c>
      <c r="AW51" s="116">
        <v>0.0</v>
      </c>
      <c r="AX51" s="116">
        <v>2.0</v>
      </c>
      <c r="AY51" s="116">
        <v>0.0</v>
      </c>
      <c r="AZ51" s="116">
        <v>0.0</v>
      </c>
      <c r="BA51" s="116">
        <v>0.0</v>
      </c>
      <c r="BB51" s="116">
        <v>0.0</v>
      </c>
      <c r="BC51" s="116">
        <v>0.0</v>
      </c>
      <c r="BD51" s="116">
        <v>0.0</v>
      </c>
      <c r="BE51" s="116">
        <v>0.0</v>
      </c>
      <c r="BF51" s="116">
        <v>0.0</v>
      </c>
      <c r="BG51" s="116">
        <v>0.0</v>
      </c>
      <c r="BH51" s="116" t="s">
        <v>39</v>
      </c>
      <c r="BI51" s="117"/>
    </row>
    <row r="52">
      <c r="A52" s="4"/>
      <c r="B52" s="118" t="s">
        <v>71</v>
      </c>
      <c r="C52" s="119"/>
      <c r="D52" s="76"/>
      <c r="E52" s="35" t="s">
        <v>112</v>
      </c>
      <c r="F52" s="61" t="s">
        <v>63</v>
      </c>
      <c r="G52" s="35">
        <v>61370.0</v>
      </c>
      <c r="H52" s="49"/>
      <c r="I52" s="69">
        <v>45342.0</v>
      </c>
      <c r="J52" s="37">
        <v>45356.0</v>
      </c>
      <c r="K52" s="37">
        <v>45317.0</v>
      </c>
      <c r="L52" s="36"/>
      <c r="M52" s="62">
        <f t="shared" ref="M52:O52" si="43">IF(ISBLANK(I52), "N/A", DAYS(TODAY(),I52))</f>
        <v>131</v>
      </c>
      <c r="N52" s="62">
        <f t="shared" si="43"/>
        <v>117</v>
      </c>
      <c r="O52" s="62">
        <f t="shared" si="43"/>
        <v>156</v>
      </c>
      <c r="P52" s="197" t="b">
        <v>0</v>
      </c>
      <c r="Q52" s="25"/>
      <c r="R52" s="39">
        <v>1.0</v>
      </c>
      <c r="S52" s="39">
        <v>0.0</v>
      </c>
      <c r="T52" s="39">
        <v>1.0</v>
      </c>
      <c r="U52" s="39">
        <v>0.0</v>
      </c>
      <c r="V52" s="39">
        <v>1.0</v>
      </c>
      <c r="W52" s="198">
        <v>1.0</v>
      </c>
      <c r="X52" s="39">
        <v>2.0</v>
      </c>
      <c r="Y52" s="39">
        <v>1.0</v>
      </c>
      <c r="Z52" s="39">
        <v>1.0</v>
      </c>
      <c r="AA52" s="40">
        <v>0.0</v>
      </c>
      <c r="AB52" s="25"/>
      <c r="AC52" s="35"/>
      <c r="AD52" s="25"/>
      <c r="AE52" s="19"/>
      <c r="AF52" s="20"/>
      <c r="AG52" s="64">
        <f t="shared" si="42"/>
        <v>0.5</v>
      </c>
      <c r="AH52" s="43">
        <f>IFERROR((COUNT(INDIRECT("AI52:52"))/COUNTA(INDIRECT("AI52:52"))), "N/A")</f>
        <v>0.8</v>
      </c>
      <c r="AI52" s="20"/>
      <c r="AJ52" s="44">
        <v>0.0</v>
      </c>
      <c r="AK52" s="44">
        <v>1.0</v>
      </c>
      <c r="AL52" s="44">
        <v>2.0</v>
      </c>
      <c r="AM52" s="44">
        <v>1.0</v>
      </c>
      <c r="AN52" s="44">
        <v>1.0</v>
      </c>
      <c r="AO52" s="44">
        <v>0.0</v>
      </c>
      <c r="AP52" s="44">
        <v>0.0</v>
      </c>
      <c r="AQ52" s="44">
        <v>0.0</v>
      </c>
      <c r="AR52" s="44"/>
      <c r="AS52" s="44">
        <v>0.0</v>
      </c>
      <c r="AT52" s="44">
        <v>0.0</v>
      </c>
      <c r="AU52" s="44">
        <v>0.0</v>
      </c>
      <c r="AV52" s="44" t="s">
        <v>39</v>
      </c>
      <c r="AW52" s="44" t="s">
        <v>39</v>
      </c>
      <c r="AX52" s="44">
        <v>1.0</v>
      </c>
      <c r="AY52" s="199" t="s">
        <v>39</v>
      </c>
      <c r="AZ52" s="44"/>
      <c r="BA52" s="44"/>
      <c r="BB52" s="44"/>
      <c r="BC52" s="44"/>
      <c r="BD52" s="44"/>
      <c r="BE52" s="44"/>
      <c r="BF52" s="44"/>
      <c r="BG52" s="44"/>
      <c r="BH52" s="44"/>
      <c r="BI52" s="57"/>
    </row>
    <row r="53">
      <c r="A53" s="4"/>
      <c r="B53" s="118" t="s">
        <v>71</v>
      </c>
      <c r="C53" s="119"/>
      <c r="D53" s="76"/>
      <c r="E53" s="200" t="s">
        <v>46</v>
      </c>
      <c r="F53" s="47" t="s">
        <v>46</v>
      </c>
      <c r="G53" s="48" t="s">
        <v>46</v>
      </c>
      <c r="H53" s="49"/>
      <c r="I53" s="50"/>
      <c r="J53" s="51"/>
      <c r="K53" s="51"/>
      <c r="L53" s="36"/>
      <c r="M53" s="79" t="str">
        <f t="shared" ref="M53:O53" si="44">IF(ISBLANK(I53), "N/A", DAYS(TODAY(),I53))</f>
        <v>N/A</v>
      </c>
      <c r="N53" s="79" t="str">
        <f t="shared" si="44"/>
        <v>N/A</v>
      </c>
      <c r="O53" s="79" t="str">
        <f t="shared" si="44"/>
        <v>N/A</v>
      </c>
      <c r="P53" s="52" t="b">
        <f>IF( AND( OR( B53="Bravo TL", B53="Alpha TL" ), AND( F53&lt;&gt;"CP", AND( F53&lt;&gt;"CP+", AND( N53&gt;=60, AND( M53&gt;=60, AE53="ALC" ) ) ) ) ), TRUE,
 IF( AND( OR( B53="Bravo TL", B53="Alpha TL" ), AND( F53="CP", N53&gt;=152 ) ), TRUE))</f>
        <v>0</v>
      </c>
      <c r="Q53" s="25"/>
      <c r="R53" s="67">
        <v>0.0</v>
      </c>
      <c r="S53" s="67">
        <v>0.0</v>
      </c>
      <c r="T53" s="67">
        <v>0.0</v>
      </c>
      <c r="U53" s="67">
        <v>0.0</v>
      </c>
      <c r="V53" s="67">
        <v>0.0</v>
      </c>
      <c r="W53" s="67">
        <v>0.0</v>
      </c>
      <c r="X53" s="67">
        <v>0.0</v>
      </c>
      <c r="Y53" s="67">
        <v>0.0</v>
      </c>
      <c r="Z53" s="67">
        <v>0.0</v>
      </c>
      <c r="AA53" s="67">
        <v>0.0</v>
      </c>
      <c r="AB53" s="25"/>
      <c r="AC53" s="47"/>
      <c r="AD53" s="25"/>
      <c r="AE53" s="19"/>
      <c r="AF53" s="20"/>
      <c r="AG53" s="82" t="str">
        <f t="shared" si="42"/>
        <v>N/A</v>
      </c>
      <c r="AH53" s="55" t="str">
        <f>IFERROR((COUNT(INDIRECT("AI53:53"))/COUNTA(INDIRECT("AI53:53"))), "N/A")</f>
        <v>N/A</v>
      </c>
      <c r="AI53" s="20"/>
      <c r="AJ53" s="56"/>
      <c r="AK53" s="56"/>
      <c r="AL53" s="56"/>
      <c r="AM53" s="56"/>
      <c r="AN53" s="56"/>
      <c r="AO53" s="56"/>
      <c r="AP53" s="56"/>
      <c r="AQ53" s="56"/>
      <c r="AR53" s="56"/>
      <c r="AS53" s="56"/>
      <c r="AT53" s="56"/>
      <c r="AU53" s="56"/>
      <c r="AV53" s="56"/>
      <c r="AW53" s="56"/>
      <c r="AX53" s="56"/>
      <c r="AY53" s="56"/>
      <c r="AZ53" s="56"/>
      <c r="BA53" s="56"/>
      <c r="BB53" s="56"/>
      <c r="BC53" s="56"/>
      <c r="BD53" s="56"/>
      <c r="BE53" s="56"/>
      <c r="BF53" s="56"/>
      <c r="BG53" s="56"/>
      <c r="BH53" s="56"/>
      <c r="BI53" s="57"/>
    </row>
    <row r="54">
      <c r="A54" s="83"/>
      <c r="B54" s="201" t="s">
        <v>73</v>
      </c>
      <c r="C54" s="122"/>
      <c r="D54" s="86"/>
      <c r="E54" s="88" t="s">
        <v>113</v>
      </c>
      <c r="F54" s="88" t="s">
        <v>114</v>
      </c>
      <c r="G54" s="88">
        <v>78447.0</v>
      </c>
      <c r="H54" s="202"/>
      <c r="I54" s="203">
        <v>45427.0</v>
      </c>
      <c r="J54" s="204">
        <v>45410.0</v>
      </c>
      <c r="K54" s="204">
        <v>45398.0</v>
      </c>
      <c r="L54" s="90"/>
      <c r="M54" s="91">
        <f t="shared" ref="M54:O54" si="45">IF(ISBLANK(I54), "N/A", DAYS(TODAY(),I54))</f>
        <v>46</v>
      </c>
      <c r="N54" s="91">
        <f t="shared" si="45"/>
        <v>63</v>
      </c>
      <c r="O54" s="91">
        <f t="shared" si="45"/>
        <v>75</v>
      </c>
      <c r="P54" s="92" t="b">
        <f t="shared" ref="P54:P56" si="47">IF( AND( F54="CR-C", N54&gt;=30 ), TRUE, 
 IF( AND( F54="CT",   N54&gt;=122 ), TRUE, 
 IF( AND( F54="CT+",  N54&gt;=243 ), TRUE)))</f>
        <v>0</v>
      </c>
      <c r="Q54" s="89"/>
      <c r="R54" s="93">
        <v>1.0</v>
      </c>
      <c r="S54" s="93">
        <v>1.0</v>
      </c>
      <c r="T54" s="93">
        <v>1.0</v>
      </c>
      <c r="U54" s="93">
        <v>0.0</v>
      </c>
      <c r="V54" s="93">
        <v>0.0</v>
      </c>
      <c r="W54" s="93">
        <v>1.0</v>
      </c>
      <c r="X54" s="93">
        <v>1.0</v>
      </c>
      <c r="Y54" s="93">
        <v>0.0</v>
      </c>
      <c r="Z54" s="93">
        <v>0.0</v>
      </c>
      <c r="AA54" s="94">
        <v>0.0</v>
      </c>
      <c r="AB54" s="89"/>
      <c r="AC54" s="88"/>
      <c r="AD54" s="89"/>
      <c r="AE54" s="81"/>
      <c r="AF54" s="96"/>
      <c r="AG54" s="64">
        <f t="shared" si="42"/>
        <v>0.1428571429</v>
      </c>
      <c r="AH54" s="205">
        <f>IFERROR((COUNT(INDIRECT("AI54:54"))/COUNTA(INDIRECT("AI54:54"))), "N/A")</f>
        <v>1</v>
      </c>
      <c r="AI54" s="96"/>
      <c r="AJ54" s="127">
        <v>0.0</v>
      </c>
      <c r="AK54" s="127">
        <v>0.0</v>
      </c>
      <c r="AL54" s="127">
        <v>1.0</v>
      </c>
      <c r="AM54" s="127">
        <v>0.0</v>
      </c>
      <c r="AN54" s="127">
        <v>0.0</v>
      </c>
      <c r="AO54" s="127">
        <v>0.0</v>
      </c>
      <c r="AP54" s="127">
        <v>0.0</v>
      </c>
      <c r="AQ54" s="127"/>
      <c r="AR54" s="127"/>
      <c r="AS54" s="127"/>
      <c r="AT54" s="127"/>
      <c r="AU54" s="127"/>
      <c r="AV54" s="127"/>
      <c r="AW54" s="127"/>
      <c r="AX54" s="127"/>
      <c r="AY54" s="127"/>
      <c r="AZ54" s="127"/>
      <c r="BA54" s="127"/>
      <c r="BB54" s="127"/>
      <c r="BC54" s="127"/>
      <c r="BD54" s="127"/>
      <c r="BE54" s="127"/>
      <c r="BF54" s="127"/>
      <c r="BG54" s="127"/>
      <c r="BH54" s="127"/>
      <c r="BI54" s="98"/>
    </row>
    <row r="55">
      <c r="A55" s="99"/>
      <c r="B55" s="128" t="s">
        <v>75</v>
      </c>
      <c r="C55" s="128"/>
      <c r="D55" s="102"/>
      <c r="E55" s="103" t="s">
        <v>115</v>
      </c>
      <c r="F55" s="194" t="s">
        <v>93</v>
      </c>
      <c r="G55" s="194">
        <v>72965.0</v>
      </c>
      <c r="H55" s="195"/>
      <c r="I55" s="196">
        <v>45028.0</v>
      </c>
      <c r="J55" s="196">
        <v>45372.0</v>
      </c>
      <c r="K55" s="196">
        <v>44536.0</v>
      </c>
      <c r="L55" s="108"/>
      <c r="M55" s="109">
        <f t="shared" ref="M55:O55" si="46">IF(ISBLANK(I55), "N/A", DAYS(TODAY(),I55))</f>
        <v>445</v>
      </c>
      <c r="N55" s="109">
        <f t="shared" si="46"/>
        <v>101</v>
      </c>
      <c r="O55" s="109">
        <f t="shared" si="46"/>
        <v>937</v>
      </c>
      <c r="P55" s="52" t="b">
        <f t="shared" si="47"/>
        <v>0</v>
      </c>
      <c r="Q55" s="105"/>
      <c r="R55" s="111">
        <v>1.0</v>
      </c>
      <c r="S55" s="111">
        <v>0.0</v>
      </c>
      <c r="T55" s="111">
        <v>1.0</v>
      </c>
      <c r="U55" s="111">
        <v>1.0</v>
      </c>
      <c r="V55" s="111">
        <v>1.0</v>
      </c>
      <c r="W55" s="111">
        <v>0.0</v>
      </c>
      <c r="X55" s="111">
        <v>1.0</v>
      </c>
      <c r="Y55" s="111">
        <v>1.0</v>
      </c>
      <c r="Z55" s="111">
        <v>1.0</v>
      </c>
      <c r="AA55" s="111">
        <v>1.0</v>
      </c>
      <c r="AB55" s="105"/>
      <c r="AC55" s="103" t="s">
        <v>116</v>
      </c>
      <c r="AD55" s="105"/>
      <c r="AE55" s="112" t="s">
        <v>51</v>
      </c>
      <c r="AF55" s="113"/>
      <c r="AG55" s="114">
        <f t="shared" si="42"/>
        <v>0.2777777778</v>
      </c>
      <c r="AH55" s="115">
        <f>IFERROR((COUNT(INDIRECT("AI55:55"))/COUNTA(INDIRECT("AI55:55"))), "N/A")</f>
        <v>0.8181818182</v>
      </c>
      <c r="AI55" s="113"/>
      <c r="AJ55" s="56">
        <v>1.0</v>
      </c>
      <c r="AK55" s="56">
        <v>0.0</v>
      </c>
      <c r="AL55" s="56" t="s">
        <v>39</v>
      </c>
      <c r="AM55" s="56" t="s">
        <v>39</v>
      </c>
      <c r="AN55" s="56">
        <v>0.0</v>
      </c>
      <c r="AO55" s="56">
        <v>2.0</v>
      </c>
      <c r="AP55" s="56">
        <v>1.0</v>
      </c>
      <c r="AQ55" s="56">
        <v>0.0</v>
      </c>
      <c r="AR55" s="56"/>
      <c r="AS55" s="56">
        <v>0.0</v>
      </c>
      <c r="AT55" s="56" t="s">
        <v>39</v>
      </c>
      <c r="AU55" s="56">
        <v>0.0</v>
      </c>
      <c r="AV55" s="56" t="s">
        <v>39</v>
      </c>
      <c r="AW55" s="56">
        <v>0.0</v>
      </c>
      <c r="AX55" s="56">
        <v>1.0</v>
      </c>
      <c r="AY55" s="56">
        <v>0.0</v>
      </c>
      <c r="AZ55" s="56">
        <v>0.0</v>
      </c>
      <c r="BA55" s="56">
        <v>0.0</v>
      </c>
      <c r="BB55" s="56">
        <v>0.0</v>
      </c>
      <c r="BC55" s="56">
        <v>0.0</v>
      </c>
      <c r="BD55" s="56">
        <v>0.0</v>
      </c>
      <c r="BE55" s="56">
        <v>0.0</v>
      </c>
      <c r="BF55" s="56">
        <v>0.0</v>
      </c>
      <c r="BG55" s="56"/>
      <c r="BH55" s="56"/>
      <c r="BI55" s="117"/>
    </row>
    <row r="56">
      <c r="A56" s="4"/>
      <c r="B56" s="130" t="s">
        <v>76</v>
      </c>
      <c r="C56" s="138"/>
      <c r="D56" s="76"/>
      <c r="E56" s="35" t="s">
        <v>117</v>
      </c>
      <c r="F56" s="35" t="s">
        <v>63</v>
      </c>
      <c r="G56" s="61">
        <v>76521.0</v>
      </c>
      <c r="H56" s="49"/>
      <c r="I56" s="160">
        <v>45458.0</v>
      </c>
      <c r="J56" s="69">
        <v>45431.0</v>
      </c>
      <c r="K56" s="69">
        <v>45429.0</v>
      </c>
      <c r="L56" s="36"/>
      <c r="M56" s="62">
        <f t="shared" ref="M56:O56" si="48">IF(ISBLANK(I56), "N/A", DAYS(TODAY(),I56))</f>
        <v>15</v>
      </c>
      <c r="N56" s="62">
        <f t="shared" si="48"/>
        <v>42</v>
      </c>
      <c r="O56" s="62">
        <f t="shared" si="48"/>
        <v>44</v>
      </c>
      <c r="P56" s="38" t="b">
        <f t="shared" si="47"/>
        <v>0</v>
      </c>
      <c r="Q56" s="25"/>
      <c r="R56" s="39">
        <v>1.0</v>
      </c>
      <c r="S56" s="39">
        <v>0.0</v>
      </c>
      <c r="T56" s="39">
        <v>0.0</v>
      </c>
      <c r="U56" s="39">
        <v>0.0</v>
      </c>
      <c r="V56" s="39">
        <v>0.0</v>
      </c>
      <c r="W56" s="39">
        <v>0.0</v>
      </c>
      <c r="X56" s="39">
        <v>1.0</v>
      </c>
      <c r="Y56" s="39">
        <v>0.0</v>
      </c>
      <c r="Z56" s="39">
        <v>0.0</v>
      </c>
      <c r="AA56" s="39">
        <v>0.0</v>
      </c>
      <c r="AB56" s="25"/>
      <c r="AC56" s="35"/>
      <c r="AD56" s="25"/>
      <c r="AE56" s="19"/>
      <c r="AF56" s="20"/>
      <c r="AG56" s="64">
        <f t="shared" si="42"/>
        <v>0</v>
      </c>
      <c r="AH56" s="43">
        <f>IFERROR((COUNT(INDIRECT("AI56:56"))/COUNTA(INDIRECT("AI56:56"))), "N/A")</f>
        <v>1</v>
      </c>
      <c r="AI56" s="20"/>
      <c r="AJ56" s="44">
        <v>0.0</v>
      </c>
      <c r="AK56" s="44">
        <v>0.0</v>
      </c>
      <c r="AL56" s="44"/>
      <c r="AM56" s="44"/>
      <c r="AN56" s="44"/>
      <c r="AO56" s="44"/>
      <c r="AP56" s="44"/>
      <c r="AQ56" s="44"/>
      <c r="AR56" s="44"/>
      <c r="AS56" s="44"/>
      <c r="AT56" s="44"/>
      <c r="AU56" s="44"/>
      <c r="AV56" s="44"/>
      <c r="AW56" s="44"/>
      <c r="AX56" s="44"/>
      <c r="AY56" s="44"/>
      <c r="AZ56" s="44"/>
      <c r="BA56" s="44"/>
      <c r="BB56" s="44"/>
      <c r="BC56" s="44"/>
      <c r="BD56" s="44"/>
      <c r="BE56" s="44"/>
      <c r="BF56" s="44"/>
      <c r="BG56" s="44"/>
      <c r="BH56" s="44"/>
      <c r="BI56" s="206"/>
    </row>
    <row r="57">
      <c r="A57" s="4"/>
      <c r="B57" s="130" t="s">
        <v>76</v>
      </c>
      <c r="C57" s="138"/>
      <c r="D57" s="76"/>
      <c r="E57" s="48" t="s">
        <v>118</v>
      </c>
      <c r="F57" s="78" t="s">
        <v>63</v>
      </c>
      <c r="G57" s="78">
        <v>12895.0</v>
      </c>
      <c r="H57" s="49"/>
      <c r="I57" s="50">
        <v>45458.0</v>
      </c>
      <c r="J57" s="51">
        <v>45431.0</v>
      </c>
      <c r="K57" s="51">
        <v>45430.0</v>
      </c>
      <c r="L57" s="36"/>
      <c r="M57" s="79">
        <f t="shared" ref="M57:O57" si="49">IF(ISBLANK(I57), "N/A", DAYS(TODAY(),I57))</f>
        <v>15</v>
      </c>
      <c r="N57" s="79">
        <f t="shared" si="49"/>
        <v>42</v>
      </c>
      <c r="O57" s="79">
        <f t="shared" si="49"/>
        <v>43</v>
      </c>
      <c r="P57" s="52" t="b">
        <f>IF( AND( OR( B57="Bravo TL", B57="Alpha TL" ), AND( F57&lt;&gt;"CP", AND( F57&lt;&gt;"CP+", AND( N57&gt;=60, AND( M57&gt;=60, AE57="ALC" ) ) ) ) ), TRUE,
 IF( AND( OR( B57="Bravo TL", B57="Alpha TL" ), AND( F57="CP", N57&gt;=152 ) ), TRUE))</f>
        <v>0</v>
      </c>
      <c r="Q57" s="25"/>
      <c r="R57" s="67">
        <v>1.0</v>
      </c>
      <c r="S57" s="67">
        <v>0.0</v>
      </c>
      <c r="T57" s="67">
        <v>0.0</v>
      </c>
      <c r="U57" s="67">
        <v>0.0</v>
      </c>
      <c r="V57" s="67">
        <v>0.0</v>
      </c>
      <c r="W57" s="67">
        <v>0.0</v>
      </c>
      <c r="X57" s="67">
        <v>0.0</v>
      </c>
      <c r="Y57" s="67">
        <v>0.0</v>
      </c>
      <c r="Z57" s="67">
        <v>0.0</v>
      </c>
      <c r="AA57" s="53">
        <v>0.0</v>
      </c>
      <c r="AB57" s="25"/>
      <c r="AC57" s="47"/>
      <c r="AD57" s="25"/>
      <c r="AE57" s="19"/>
      <c r="AF57" s="20"/>
      <c r="AG57" s="82">
        <f t="shared" si="42"/>
        <v>0</v>
      </c>
      <c r="AH57" s="55">
        <f>IFERROR((COUNT(INDIRECT("AI57:57"))/COUNTA(INDIRECT("AI57:57"))), "N/A")</f>
        <v>1</v>
      </c>
      <c r="AI57" s="20"/>
      <c r="AJ57" s="56">
        <v>0.0</v>
      </c>
      <c r="AK57" s="56">
        <v>0.0</v>
      </c>
      <c r="AL57" s="56"/>
      <c r="AM57" s="56"/>
      <c r="AN57" s="56"/>
      <c r="AO57" s="56"/>
      <c r="AP57" s="56"/>
      <c r="AQ57" s="56"/>
      <c r="AR57" s="56"/>
      <c r="AS57" s="56"/>
      <c r="AT57" s="56"/>
      <c r="AU57" s="56"/>
      <c r="AV57" s="56"/>
      <c r="AW57" s="56"/>
      <c r="AX57" s="56"/>
      <c r="AY57" s="56"/>
      <c r="AZ57" s="56"/>
      <c r="BA57" s="56"/>
      <c r="BB57" s="56"/>
      <c r="BC57" s="56"/>
      <c r="BD57" s="56"/>
      <c r="BE57" s="56"/>
      <c r="BF57" s="56"/>
      <c r="BG57" s="56"/>
      <c r="BH57" s="56"/>
      <c r="BI57" s="57"/>
    </row>
    <row r="58">
      <c r="A58" s="83"/>
      <c r="B58" s="201" t="s">
        <v>81</v>
      </c>
      <c r="C58" s="122"/>
      <c r="D58" s="86"/>
      <c r="E58" s="88" t="s">
        <v>119</v>
      </c>
      <c r="F58" s="87" t="s">
        <v>120</v>
      </c>
      <c r="G58" s="88">
        <v>85939.0</v>
      </c>
      <c r="H58" s="202"/>
      <c r="I58" s="203">
        <v>45015.0</v>
      </c>
      <c r="J58" s="204">
        <v>45329.0</v>
      </c>
      <c r="K58" s="203">
        <v>44801.0</v>
      </c>
      <c r="L58" s="90"/>
      <c r="M58" s="91">
        <f t="shared" ref="M58:O58" si="50">IF(ISBLANK(I58), "N/A", DAYS(TODAY(),I58))</f>
        <v>458</v>
      </c>
      <c r="N58" s="91">
        <f t="shared" si="50"/>
        <v>144</v>
      </c>
      <c r="O58" s="91">
        <f t="shared" si="50"/>
        <v>672</v>
      </c>
      <c r="P58" s="92" t="b">
        <f>IF( AND( F58="CR-C", N58&gt;=30 ), TRUE, 
 IF( AND( F58="CT",   N58&gt;=122 ), TRUE, 
 IF( AND( F58="CT+",  N58&gt;=243 ), TRUE)))</f>
        <v>0</v>
      </c>
      <c r="Q58" s="89"/>
      <c r="R58" s="93">
        <v>2.0</v>
      </c>
      <c r="S58" s="93">
        <v>0.0</v>
      </c>
      <c r="T58" s="93">
        <v>1.0</v>
      </c>
      <c r="U58" s="93">
        <v>0.0</v>
      </c>
      <c r="V58" s="93">
        <v>1.0</v>
      </c>
      <c r="W58" s="93">
        <v>1.0</v>
      </c>
      <c r="X58" s="93">
        <v>2.0</v>
      </c>
      <c r="Y58" s="93">
        <v>2.0</v>
      </c>
      <c r="Z58" s="93">
        <v>1.0</v>
      </c>
      <c r="AA58" s="94">
        <v>0.0</v>
      </c>
      <c r="AB58" s="89"/>
      <c r="AC58" s="88" t="s">
        <v>121</v>
      </c>
      <c r="AD58" s="89"/>
      <c r="AE58" s="81"/>
      <c r="AF58" s="96"/>
      <c r="AG58" s="97">
        <f t="shared" si="42"/>
        <v>0.2272727273</v>
      </c>
      <c r="AH58" s="126">
        <f>IFERROR((COUNT(INDIRECT("AI58:58"))/COUNTA(INDIRECT("AI58:58"))), "N/A")</f>
        <v>0.9166666667</v>
      </c>
      <c r="AI58" s="96"/>
      <c r="AJ58" s="44">
        <v>0.0</v>
      </c>
      <c r="AK58" s="44">
        <v>0.0</v>
      </c>
      <c r="AL58" s="44">
        <v>1.0</v>
      </c>
      <c r="AM58" s="44">
        <v>1.0</v>
      </c>
      <c r="AN58" s="44">
        <v>1.0</v>
      </c>
      <c r="AO58" s="44">
        <v>0.0</v>
      </c>
      <c r="AP58" s="44">
        <v>0.0</v>
      </c>
      <c r="AQ58" s="44">
        <v>0.0</v>
      </c>
      <c r="AR58" s="44"/>
      <c r="AS58" s="44">
        <v>0.0</v>
      </c>
      <c r="AT58" s="44" t="s">
        <v>39</v>
      </c>
      <c r="AU58" s="44">
        <v>0.0</v>
      </c>
      <c r="AV58" s="44">
        <v>1.0</v>
      </c>
      <c r="AW58" s="44">
        <v>1.0</v>
      </c>
      <c r="AX58" s="44">
        <v>0.0</v>
      </c>
      <c r="AY58" s="44">
        <v>0.0</v>
      </c>
      <c r="AZ58" s="44">
        <v>0.0</v>
      </c>
      <c r="BA58" s="44">
        <v>0.0</v>
      </c>
      <c r="BB58" s="44">
        <v>0.0</v>
      </c>
      <c r="BC58" s="44">
        <v>0.0</v>
      </c>
      <c r="BD58" s="44">
        <v>0.0</v>
      </c>
      <c r="BE58" s="44">
        <v>0.0</v>
      </c>
      <c r="BF58" s="44">
        <v>0.0</v>
      </c>
      <c r="BG58" s="44">
        <v>0.0</v>
      </c>
      <c r="BH58" s="44" t="s">
        <v>39</v>
      </c>
      <c r="BI58" s="98"/>
    </row>
    <row r="59">
      <c r="A59" s="99"/>
      <c r="B59" s="132" t="s">
        <v>82</v>
      </c>
      <c r="C59" s="132"/>
      <c r="D59" s="102"/>
      <c r="E59" s="103" t="s">
        <v>46</v>
      </c>
      <c r="F59" s="104" t="s">
        <v>46</v>
      </c>
      <c r="G59" s="103" t="s">
        <v>46</v>
      </c>
      <c r="H59" s="195"/>
      <c r="I59" s="106"/>
      <c r="J59" s="107"/>
      <c r="K59" s="107"/>
      <c r="L59" s="108"/>
      <c r="M59" s="109" t="str">
        <f t="shared" ref="M59:O59" si="51">IF(ISBLANK(I59), "N/A", DAYS(TODAY(),I59))</f>
        <v>N/A</v>
      </c>
      <c r="N59" s="109" t="str">
        <f t="shared" si="51"/>
        <v>N/A</v>
      </c>
      <c r="O59" s="109" t="str">
        <f t="shared" si="51"/>
        <v>N/A</v>
      </c>
      <c r="P59" s="134" t="b">
        <v>0</v>
      </c>
      <c r="Q59" s="105"/>
      <c r="R59" s="111">
        <v>0.0</v>
      </c>
      <c r="S59" s="111">
        <v>0.0</v>
      </c>
      <c r="T59" s="111">
        <v>0.0</v>
      </c>
      <c r="U59" s="111">
        <v>0.0</v>
      </c>
      <c r="V59" s="111">
        <v>0.0</v>
      </c>
      <c r="W59" s="111">
        <v>0.0</v>
      </c>
      <c r="X59" s="111">
        <v>0.0</v>
      </c>
      <c r="Y59" s="111">
        <v>0.0</v>
      </c>
      <c r="Z59" s="111">
        <v>0.0</v>
      </c>
      <c r="AA59" s="111">
        <v>0.0</v>
      </c>
      <c r="AB59" s="105"/>
      <c r="AC59" s="103"/>
      <c r="AD59" s="105"/>
      <c r="AE59" s="136"/>
      <c r="AF59" s="113"/>
      <c r="AG59" s="114" t="str">
        <f t="shared" si="42"/>
        <v>N/A</v>
      </c>
      <c r="AH59" s="115" t="str">
        <f>IFERROR((COUNT(INDIRECT("AI59:59"))/COUNTA(INDIRECT("AI59:59"))), "N/A")</f>
        <v>N/A</v>
      </c>
      <c r="AI59" s="113"/>
      <c r="AJ59" s="116"/>
      <c r="AK59" s="116"/>
      <c r="AL59" s="116"/>
      <c r="AM59" s="116"/>
      <c r="AN59" s="116"/>
      <c r="AO59" s="116"/>
      <c r="AP59" s="116"/>
      <c r="AQ59" s="116"/>
      <c r="AR59" s="116"/>
      <c r="AS59" s="116"/>
      <c r="AT59" s="116"/>
      <c r="AU59" s="116"/>
      <c r="AV59" s="116"/>
      <c r="AW59" s="116"/>
      <c r="AX59" s="116"/>
      <c r="AY59" s="116"/>
      <c r="AZ59" s="116"/>
      <c r="BA59" s="116"/>
      <c r="BB59" s="116"/>
      <c r="BC59" s="116"/>
      <c r="BD59" s="116"/>
      <c r="BE59" s="116"/>
      <c r="BF59" s="116"/>
      <c r="BG59" s="116"/>
      <c r="BH59" s="116"/>
      <c r="BI59" s="117"/>
    </row>
    <row r="60" ht="3.75" customHeight="1">
      <c r="A60" s="4"/>
      <c r="B60" s="70"/>
      <c r="C60" s="70"/>
      <c r="D60" s="70"/>
      <c r="E60" s="70"/>
      <c r="F60" s="25"/>
      <c r="G60" s="25"/>
      <c r="H60" s="25"/>
      <c r="I60" s="33"/>
      <c r="J60" s="33"/>
      <c r="K60" s="33"/>
      <c r="L60" s="25"/>
      <c r="M60" s="25"/>
      <c r="N60" s="25"/>
      <c r="O60" s="25"/>
      <c r="P60" s="25"/>
      <c r="Q60" s="25"/>
      <c r="R60" s="25"/>
      <c r="S60" s="25"/>
      <c r="T60" s="25"/>
      <c r="U60" s="25"/>
      <c r="V60" s="25"/>
      <c r="W60" s="25"/>
      <c r="X60" s="25"/>
      <c r="Y60" s="25"/>
      <c r="Z60" s="25"/>
      <c r="AA60" s="25"/>
      <c r="AB60" s="25"/>
      <c r="AC60" s="25" t="s">
        <v>122</v>
      </c>
      <c r="AD60" s="25"/>
      <c r="AE60" s="25"/>
      <c r="AF60" s="207"/>
      <c r="AG60" s="207"/>
      <c r="AH60" s="207"/>
      <c r="AI60" s="207"/>
      <c r="AJ60" s="26"/>
      <c r="AK60" s="26"/>
      <c r="AL60" s="26"/>
      <c r="AM60" s="26"/>
      <c r="AN60" s="26"/>
      <c r="AO60" s="26"/>
      <c r="AP60" s="26"/>
      <c r="AQ60" s="26"/>
      <c r="AR60" s="26"/>
      <c r="AS60" s="26"/>
      <c r="AT60" s="26"/>
      <c r="AU60" s="26"/>
      <c r="AV60" s="26"/>
      <c r="AW60" s="26"/>
      <c r="AX60" s="26"/>
      <c r="AY60" s="26"/>
      <c r="AZ60" s="26"/>
      <c r="BA60" s="26"/>
      <c r="BB60" s="26"/>
      <c r="BC60" s="26"/>
      <c r="BD60" s="26"/>
      <c r="BE60" s="26"/>
      <c r="BF60" s="26"/>
      <c r="BG60" s="26"/>
      <c r="BH60" s="26"/>
      <c r="BI60" s="26"/>
    </row>
  </sheetData>
  <mergeCells count="25">
    <mergeCell ref="A1:E3"/>
    <mergeCell ref="F1:AE3"/>
    <mergeCell ref="AF1:BI3"/>
    <mergeCell ref="B6:E7"/>
    <mergeCell ref="F6:AE7"/>
    <mergeCell ref="B8:C8"/>
    <mergeCell ref="D8:E8"/>
    <mergeCell ref="F8:AE8"/>
    <mergeCell ref="AM8:BI8"/>
    <mergeCell ref="B16:C16"/>
    <mergeCell ref="D16:E16"/>
    <mergeCell ref="F16:I16"/>
    <mergeCell ref="J16:AE16"/>
    <mergeCell ref="AM16:BI16"/>
    <mergeCell ref="F46:I46"/>
    <mergeCell ref="J46:AE46"/>
    <mergeCell ref="D47:E47"/>
    <mergeCell ref="B31:C31"/>
    <mergeCell ref="D31:E31"/>
    <mergeCell ref="F31:I31"/>
    <mergeCell ref="J31:AE31"/>
    <mergeCell ref="AM31:BI31"/>
    <mergeCell ref="B46:C46"/>
    <mergeCell ref="D46:E46"/>
    <mergeCell ref="AM46:BI46"/>
  </mergeCells>
  <conditionalFormatting sqref="AA34 AA36:AA38 AA40:AA41">
    <cfRule type="colorScale" priority="1">
      <colorScale>
        <cfvo type="formula" val="1"/>
        <cfvo type="formula" val="2"/>
        <cfvo type="formula" val="3"/>
        <color rgb="FF93C47D"/>
        <color rgb="FF6AA84F"/>
        <color rgb="FF38761D"/>
      </colorScale>
    </cfRule>
  </conditionalFormatting>
  <conditionalFormatting sqref="AA34 AA36:AA38 AA40:AA41">
    <cfRule type="cellIs" dxfId="0" priority="2" operator="equal">
      <formula>0</formula>
    </cfRule>
  </conditionalFormatting>
  <conditionalFormatting sqref="E23 E33:E34 E36:E38 E41:E43">
    <cfRule type="cellIs" dxfId="0" priority="3" operator="equal">
      <formula>"TBD"</formula>
    </cfRule>
  </conditionalFormatting>
  <conditionalFormatting sqref="R34:AA34 R36:AA38 R40:AA41">
    <cfRule type="colorScale" priority="4">
      <colorScale>
        <cfvo type="formula" val="0"/>
        <cfvo type="formula" val="1"/>
        <cfvo type="formula" val="2"/>
        <color rgb="FFCC0000"/>
        <color rgb="FF6AA84F"/>
        <color rgb="FF38761D"/>
      </colorScale>
    </cfRule>
  </conditionalFormatting>
  <conditionalFormatting sqref="AG4:AG59 AH19:AH20 AH34:AH35">
    <cfRule type="colorScale" priority="5">
      <colorScale>
        <cfvo type="formula" val="0"/>
        <cfvo type="formula" val="0.5"/>
        <cfvo type="formula" val="1"/>
        <color rgb="FF6AA84F"/>
        <color rgb="FFF1C232"/>
        <color rgb="FFCC0000"/>
      </colorScale>
    </cfRule>
  </conditionalFormatting>
  <conditionalFormatting sqref="AH4:AH59 AJ10:BH14 AJ18:BH29 AJ33:BH44 AJ48:BH59">
    <cfRule type="colorScale" priority="6">
      <colorScale>
        <cfvo type="formula" val="0"/>
        <cfvo type="formula" val="0.5"/>
        <cfvo type="formula" val="1"/>
        <color rgb="FF57BB8A"/>
        <color rgb="FFFFD666"/>
        <color rgb="FFE67C73"/>
      </colorScale>
    </cfRule>
  </conditionalFormatting>
  <conditionalFormatting sqref="AJ7:BI7 AJ9:BH60 BI9:BI35 BI43:BI60">
    <cfRule type="colorScale" priority="7">
      <colorScale>
        <cfvo type="min"/>
        <cfvo type="percent" val="50"/>
        <cfvo type="max"/>
        <color rgb="FF6AA84F"/>
        <color rgb="FFF1C232"/>
        <color rgb="FFCC0000"/>
      </colorScale>
    </cfRule>
  </conditionalFormatting>
  <conditionalFormatting sqref="AI4:AI36 AJ4:BH60 BI4:BI35 AI39:AI59 BI43:BI60">
    <cfRule type="cellIs" dxfId="1" priority="8" operator="equal">
      <formula>"-"</formula>
    </cfRule>
  </conditionalFormatting>
  <conditionalFormatting sqref="AI4:AI36 AJ4:BH60 BI4:BI35 AI39:AI59 BI43:BI60">
    <cfRule type="cellIs" dxfId="2" priority="9" operator="equal">
      <formula>"x"</formula>
    </cfRule>
  </conditionalFormatting>
  <conditionalFormatting sqref="E4:E5 E9:E15 E17:E30 E32:E44 E48:E59">
    <cfRule type="cellIs" dxfId="0" priority="10" operator="equal">
      <formula>"TBD"</formula>
    </cfRule>
  </conditionalFormatting>
  <conditionalFormatting sqref="AA4:AA5 AA10:AA14 AA18:AA30 AA32:AA44 AA48:AA59">
    <cfRule type="cellIs" dxfId="0" priority="11" operator="equal">
      <formula>0</formula>
    </cfRule>
  </conditionalFormatting>
  <conditionalFormatting sqref="AA4:AA5 AA10:AA14 AA18:AA30 AA32:AA44 AA48:AA59">
    <cfRule type="colorScale" priority="12">
      <colorScale>
        <cfvo type="formula" val="1"/>
        <cfvo type="formula" val="2"/>
        <cfvo type="formula" val="3"/>
        <color rgb="FF93C47D"/>
        <color rgb="FF6AA84F"/>
        <color rgb="FF38761D"/>
      </colorScale>
    </cfRule>
  </conditionalFormatting>
  <conditionalFormatting sqref="R4:AA5 R10:AA14 R18:AA30 R32:U37 V32:V44 W32:Y37 Z32:AA44 R39:U44 W39:Y44 R48:AA59">
    <cfRule type="colorScale" priority="13">
      <colorScale>
        <cfvo type="formula" val="0"/>
        <cfvo type="formula" val="1"/>
        <cfvo type="formula" val="2"/>
        <color rgb="FFCC0000"/>
        <color rgb="FF6AA84F"/>
        <color rgb="FF38761D"/>
      </colorScale>
    </cfRule>
  </conditionalFormatting>
  <conditionalFormatting sqref="AI6:BI6">
    <cfRule type="colorScale" priority="14">
      <colorScale>
        <cfvo type="min"/>
        <cfvo type="percent" val="50"/>
        <cfvo type="max"/>
        <color rgb="FF6AA84F"/>
        <color rgb="FFF1C232"/>
        <color rgb="FFCC0000"/>
      </colorScale>
    </cfRule>
  </conditionalFormatting>
  <dataValidations>
    <dataValidation type="list" allowBlank="1" showDropDown="1" sqref="F12:F13 F18:F29 F53 F56">
      <formula1>"CR-C,CT,CT+,CT++,CP,CLC,CP+,CS,CS+,CS-M,CC,CC+"</formula1>
    </dataValidation>
    <dataValidation type="list" allowBlank="1" sqref="AE10:AE14 AE18 AE20:AE21 AE25:AE26 AE33 AE35:AE36 AE40 AE42 AE48 AE51 AE55">
      <formula1>"ILC,BLC,ALC,SLC,SMA,OCS"</formula1>
    </dataValidation>
    <dataValidation type="list" allowBlank="1" showDropDown="1" sqref="F10">
      <formula1>"CR-C,CT,CT+,CT++,CP,CP+,CS,CS+,CS-M,CC,CC+"</formula1>
    </dataValidation>
  </dataValidations>
  <hyperlinks>
    <hyperlink r:id="rId1" location="gid=570508693" ref="B16"/>
    <hyperlink r:id="rId2" location="gid=1109315904" ref="B31"/>
    <hyperlink r:id="rId3" location="gid=1641726005" ref="B46"/>
  </hyperlinks>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38"/>
    <col customWidth="1" min="6" max="6" width="1.38"/>
    <col customWidth="1" min="11" max="11" width="1.38"/>
    <col customWidth="1" min="15" max="15" width="18.0"/>
    <col customWidth="1" min="16" max="16" width="1.88"/>
    <col customWidth="1" min="21" max="21" width="1.5"/>
    <col customWidth="1" min="22" max="22" width="16.75"/>
    <col customWidth="1" min="24" max="24" width="16.0"/>
    <col customWidth="1" min="25" max="25" width="18.13"/>
    <col customWidth="1" min="26" max="26" width="1.38"/>
    <col customWidth="1" min="27" max="27" width="54.0"/>
    <col customWidth="1" min="28" max="28" width="1.38"/>
    <col customWidth="1" min="29" max="29" width="54.0"/>
    <col customWidth="1" min="30" max="30" width="1.38"/>
    <col customWidth="1" min="31" max="31" width="42.13"/>
    <col customWidth="1" min="32" max="32" width="1.38"/>
    <col customWidth="1" min="33" max="33" width="42.63"/>
    <col customWidth="1" min="34" max="34" width="1.25"/>
    <col customWidth="1" min="35" max="35" width="41.0"/>
    <col customWidth="1" min="36" max="36" width="1.25"/>
  </cols>
  <sheetData>
    <row r="1" ht="10.5" customHeight="1">
      <c r="A1" s="208"/>
      <c r="B1" s="208"/>
      <c r="C1" s="208"/>
      <c r="D1" s="208"/>
      <c r="E1" s="208"/>
      <c r="F1" s="208"/>
      <c r="G1" s="208"/>
      <c r="H1" s="208"/>
      <c r="I1" s="208"/>
      <c r="J1" s="208"/>
      <c r="K1" s="208"/>
      <c r="L1" s="208"/>
      <c r="M1" s="208"/>
      <c r="N1" s="208"/>
      <c r="O1" s="208"/>
      <c r="P1" s="208"/>
      <c r="Q1" s="208"/>
      <c r="R1" s="208"/>
      <c r="S1" s="208"/>
      <c r="T1" s="208"/>
      <c r="U1" s="208"/>
      <c r="V1" s="208"/>
      <c r="W1" s="208"/>
      <c r="X1" s="208"/>
      <c r="Y1" s="208"/>
      <c r="Z1" s="208"/>
      <c r="AA1" s="208"/>
      <c r="AB1" s="208"/>
      <c r="AC1" s="208"/>
      <c r="AD1" s="208"/>
      <c r="AE1" s="209"/>
      <c r="AF1" s="208"/>
      <c r="AG1" s="209"/>
      <c r="AH1" s="209"/>
      <c r="AI1" s="209"/>
      <c r="AJ1" s="209"/>
    </row>
    <row r="2">
      <c r="A2" s="208"/>
      <c r="B2" s="210" t="s">
        <v>123</v>
      </c>
      <c r="F2" s="208"/>
      <c r="G2" s="210" t="s">
        <v>124</v>
      </c>
      <c r="K2" s="208"/>
      <c r="L2" s="210" t="s">
        <v>125</v>
      </c>
      <c r="Q2" s="210" t="s">
        <v>126</v>
      </c>
      <c r="U2" s="208"/>
      <c r="V2" s="210" t="s">
        <v>127</v>
      </c>
      <c r="Z2" s="208"/>
      <c r="AA2" s="210" t="s">
        <v>128</v>
      </c>
      <c r="AB2" s="208"/>
      <c r="AC2" s="210" t="s">
        <v>129</v>
      </c>
      <c r="AD2" s="208"/>
      <c r="AE2" s="211" t="s">
        <v>130</v>
      </c>
      <c r="AF2" s="208"/>
      <c r="AG2" s="211" t="s">
        <v>131</v>
      </c>
      <c r="AH2" s="209"/>
      <c r="AI2" s="211" t="s">
        <v>132</v>
      </c>
      <c r="AJ2" s="209"/>
    </row>
    <row r="3">
      <c r="A3" s="208"/>
      <c r="B3" s="208"/>
      <c r="C3" s="208"/>
      <c r="D3" s="208"/>
      <c r="E3" s="208"/>
      <c r="F3" s="208"/>
      <c r="G3" s="208"/>
      <c r="H3" s="208"/>
      <c r="I3" s="208"/>
      <c r="J3" s="208"/>
      <c r="K3" s="208"/>
      <c r="L3" s="208"/>
      <c r="Q3" s="208"/>
      <c r="R3" s="208"/>
      <c r="S3" s="208"/>
      <c r="T3" s="208"/>
      <c r="U3" s="208"/>
      <c r="V3" s="208"/>
      <c r="W3" s="208"/>
      <c r="X3" s="208"/>
      <c r="Y3" s="208"/>
      <c r="Z3" s="208"/>
      <c r="AA3" s="208"/>
      <c r="AB3" s="208"/>
      <c r="AC3" s="208"/>
      <c r="AD3" s="208"/>
      <c r="AE3" s="209"/>
      <c r="AF3" s="208"/>
      <c r="AG3" s="209"/>
      <c r="AH3" s="209"/>
      <c r="AI3" s="209"/>
      <c r="AJ3" s="209"/>
    </row>
    <row r="4">
      <c r="A4" s="208"/>
      <c r="B4" s="212" t="s">
        <v>133</v>
      </c>
      <c r="F4" s="208"/>
      <c r="G4" s="212" t="s">
        <v>134</v>
      </c>
      <c r="K4" s="208"/>
      <c r="L4" s="212" t="s">
        <v>135</v>
      </c>
      <c r="Q4" s="212" t="s">
        <v>136</v>
      </c>
      <c r="U4" s="208"/>
      <c r="V4" s="212" t="s">
        <v>137</v>
      </c>
      <c r="Z4" s="208"/>
      <c r="AA4" s="213" t="s">
        <v>138</v>
      </c>
      <c r="AB4" s="208"/>
      <c r="AC4" s="213" t="s">
        <v>139</v>
      </c>
      <c r="AD4" s="208"/>
      <c r="AE4" s="213" t="s">
        <v>140</v>
      </c>
      <c r="AF4" s="208"/>
      <c r="AG4" s="213" t="s">
        <v>141</v>
      </c>
      <c r="AH4" s="209"/>
      <c r="AI4" s="213" t="s">
        <v>142</v>
      </c>
      <c r="AJ4" s="209"/>
    </row>
    <row r="5">
      <c r="A5" s="208"/>
      <c r="B5" s="214" t="s">
        <v>143</v>
      </c>
      <c r="C5" s="215"/>
      <c r="D5" s="215"/>
      <c r="E5" s="216"/>
      <c r="F5" s="208"/>
      <c r="G5" s="217" t="s">
        <v>144</v>
      </c>
      <c r="H5" s="215"/>
      <c r="I5" s="215"/>
      <c r="J5" s="216"/>
      <c r="K5" s="208"/>
      <c r="L5" s="217" t="s">
        <v>93</v>
      </c>
      <c r="M5" s="215"/>
      <c r="N5" s="215"/>
      <c r="O5" s="216"/>
      <c r="Q5" s="217" t="s">
        <v>42</v>
      </c>
      <c r="R5" s="215"/>
      <c r="S5" s="215"/>
      <c r="T5" s="216"/>
      <c r="U5" s="208"/>
      <c r="V5" s="217" t="s">
        <v>36</v>
      </c>
      <c r="W5" s="215"/>
      <c r="X5" s="215"/>
      <c r="Y5" s="216"/>
      <c r="Z5" s="208"/>
      <c r="AA5" s="218" t="s">
        <v>114</v>
      </c>
      <c r="AB5" s="208"/>
      <c r="AC5" s="218" t="s">
        <v>145</v>
      </c>
      <c r="AD5" s="208"/>
      <c r="AE5" s="218" t="s">
        <v>146</v>
      </c>
      <c r="AF5" s="208"/>
      <c r="AG5" s="218" t="s">
        <v>147</v>
      </c>
      <c r="AH5" s="209"/>
      <c r="AI5" s="218" t="s">
        <v>148</v>
      </c>
      <c r="AJ5" s="209"/>
    </row>
    <row r="6">
      <c r="A6" s="208"/>
      <c r="B6" s="219" t="s">
        <v>149</v>
      </c>
      <c r="E6" s="220"/>
      <c r="F6" s="208"/>
      <c r="G6" s="221" t="s">
        <v>150</v>
      </c>
      <c r="J6" s="220"/>
      <c r="K6" s="208"/>
      <c r="L6" s="221" t="s">
        <v>151</v>
      </c>
      <c r="O6" s="220"/>
      <c r="Q6" s="221" t="s">
        <v>152</v>
      </c>
      <c r="T6" s="220"/>
      <c r="U6" s="208"/>
      <c r="V6" s="221" t="s">
        <v>153</v>
      </c>
      <c r="Y6" s="220"/>
      <c r="Z6" s="208"/>
      <c r="AA6" s="222" t="s">
        <v>154</v>
      </c>
      <c r="AB6" s="208"/>
      <c r="AC6" s="222" t="s">
        <v>155</v>
      </c>
      <c r="AD6" s="208"/>
      <c r="AE6" s="222" t="s">
        <v>156</v>
      </c>
      <c r="AF6" s="208"/>
      <c r="AG6" s="222" t="s">
        <v>157</v>
      </c>
      <c r="AH6" s="209"/>
      <c r="AI6" s="222" t="s">
        <v>153</v>
      </c>
      <c r="AJ6" s="209"/>
    </row>
    <row r="7">
      <c r="A7" s="208"/>
      <c r="B7" s="223" t="s">
        <v>158</v>
      </c>
      <c r="E7" s="220"/>
      <c r="F7" s="208"/>
      <c r="G7" s="224" t="s">
        <v>158</v>
      </c>
      <c r="J7" s="220"/>
      <c r="K7" s="208"/>
      <c r="L7" s="224" t="s">
        <v>158</v>
      </c>
      <c r="O7" s="220"/>
      <c r="Q7" s="224" t="s">
        <v>158</v>
      </c>
      <c r="T7" s="220"/>
      <c r="U7" s="208"/>
      <c r="V7" s="224" t="s">
        <v>158</v>
      </c>
      <c r="Y7" s="220"/>
      <c r="Z7" s="208"/>
      <c r="AA7" s="225" t="s">
        <v>158</v>
      </c>
      <c r="AB7" s="208"/>
      <c r="AC7" s="225" t="s">
        <v>158</v>
      </c>
      <c r="AD7" s="208"/>
      <c r="AE7" s="225" t="s">
        <v>158</v>
      </c>
      <c r="AF7" s="208"/>
      <c r="AG7" s="225" t="s">
        <v>158</v>
      </c>
      <c r="AH7" s="209"/>
      <c r="AI7" s="225" t="s">
        <v>158</v>
      </c>
      <c r="AJ7" s="209"/>
    </row>
    <row r="8">
      <c r="A8" s="208"/>
      <c r="B8" s="226" t="s">
        <v>159</v>
      </c>
      <c r="C8" s="227"/>
      <c r="D8" s="227"/>
      <c r="E8" s="228"/>
      <c r="F8" s="208"/>
      <c r="G8" s="229" t="s">
        <v>160</v>
      </c>
      <c r="J8" s="220"/>
      <c r="K8" s="208"/>
      <c r="L8" s="229" t="s">
        <v>161</v>
      </c>
      <c r="O8" s="220"/>
      <c r="Q8" s="230" t="s">
        <v>162</v>
      </c>
      <c r="T8" s="220"/>
      <c r="U8" s="208"/>
      <c r="V8" s="229" t="s">
        <v>163</v>
      </c>
      <c r="Y8" s="220"/>
      <c r="Z8" s="208"/>
      <c r="AA8" s="231" t="s">
        <v>164</v>
      </c>
      <c r="AB8" s="208"/>
      <c r="AC8" s="231" t="s">
        <v>165</v>
      </c>
      <c r="AD8" s="208"/>
      <c r="AE8" s="232" t="s">
        <v>166</v>
      </c>
      <c r="AF8" s="208"/>
      <c r="AG8" s="232" t="s">
        <v>167</v>
      </c>
      <c r="AH8" s="209"/>
      <c r="AI8" s="232" t="s">
        <v>168</v>
      </c>
      <c r="AJ8" s="209"/>
    </row>
    <row r="9">
      <c r="A9" s="208"/>
      <c r="B9" s="208"/>
      <c r="F9" s="208"/>
      <c r="G9" s="233" t="s">
        <v>169</v>
      </c>
      <c r="H9" s="227"/>
      <c r="I9" s="227"/>
      <c r="J9" s="228"/>
      <c r="K9" s="208"/>
      <c r="L9" s="229" t="s">
        <v>170</v>
      </c>
      <c r="O9" s="220"/>
      <c r="Q9" s="234"/>
      <c r="R9" s="227"/>
      <c r="S9" s="227"/>
      <c r="T9" s="228"/>
      <c r="U9" s="208"/>
      <c r="V9" s="235" t="s">
        <v>171</v>
      </c>
      <c r="Y9" s="220"/>
      <c r="Z9" s="208"/>
      <c r="AA9" s="231" t="s">
        <v>172</v>
      </c>
      <c r="AB9" s="208"/>
      <c r="AC9" s="231" t="s">
        <v>173</v>
      </c>
      <c r="AD9" s="208"/>
      <c r="AE9" s="209"/>
      <c r="AF9" s="208"/>
      <c r="AG9" s="209"/>
      <c r="AH9" s="209"/>
      <c r="AI9" s="209"/>
      <c r="AJ9" s="209"/>
    </row>
    <row r="10">
      <c r="A10" s="208"/>
      <c r="F10" s="208"/>
      <c r="G10" s="208"/>
      <c r="K10" s="208"/>
      <c r="L10" s="229" t="s">
        <v>174</v>
      </c>
      <c r="O10" s="220"/>
      <c r="Q10" s="236"/>
      <c r="U10" s="208"/>
      <c r="V10" s="237" t="s">
        <v>175</v>
      </c>
      <c r="Y10" s="220"/>
      <c r="Z10" s="208"/>
      <c r="AA10" s="232" t="s">
        <v>176</v>
      </c>
      <c r="AB10" s="208"/>
      <c r="AC10" s="232" t="s">
        <v>176</v>
      </c>
      <c r="AD10" s="208"/>
      <c r="AE10" s="209"/>
      <c r="AF10" s="208"/>
      <c r="AG10" s="209"/>
      <c r="AH10" s="209"/>
      <c r="AI10" s="209"/>
      <c r="AJ10" s="209"/>
    </row>
    <row r="11">
      <c r="A11" s="208"/>
      <c r="F11" s="208"/>
      <c r="K11" s="208"/>
      <c r="L11" s="233" t="s">
        <v>177</v>
      </c>
      <c r="M11" s="227"/>
      <c r="N11" s="227"/>
      <c r="O11" s="228"/>
      <c r="Q11" s="208"/>
      <c r="R11" s="208"/>
      <c r="S11" s="208"/>
      <c r="T11" s="208"/>
      <c r="U11" s="208"/>
      <c r="V11" s="233" t="s">
        <v>178</v>
      </c>
      <c r="W11" s="227"/>
      <c r="X11" s="227"/>
      <c r="Y11" s="228"/>
      <c r="Z11" s="208"/>
      <c r="AA11" s="209"/>
      <c r="AB11" s="208"/>
      <c r="AC11" s="209"/>
      <c r="AD11" s="208"/>
      <c r="AE11" s="209"/>
      <c r="AF11" s="208"/>
      <c r="AG11" s="209"/>
      <c r="AH11" s="209"/>
      <c r="AI11" s="209"/>
      <c r="AJ11" s="209"/>
    </row>
    <row r="12">
      <c r="A12" s="208"/>
      <c r="F12" s="208"/>
      <c r="K12" s="208"/>
      <c r="L12" s="208"/>
      <c r="M12" s="208"/>
      <c r="N12" s="208"/>
      <c r="O12" s="208"/>
      <c r="Q12" s="208"/>
      <c r="R12" s="208"/>
      <c r="S12" s="208"/>
      <c r="T12" s="208"/>
      <c r="U12" s="208"/>
      <c r="V12" s="208"/>
      <c r="W12" s="208"/>
      <c r="X12" s="208"/>
      <c r="Y12" s="208"/>
      <c r="Z12" s="208"/>
      <c r="AA12" s="209"/>
      <c r="AB12" s="208"/>
      <c r="AC12" s="209"/>
      <c r="AD12" s="208"/>
      <c r="AE12" s="209"/>
      <c r="AF12" s="208"/>
      <c r="AG12" s="209"/>
      <c r="AH12" s="209"/>
      <c r="AI12" s="209"/>
      <c r="AJ12" s="209"/>
    </row>
    <row r="13">
      <c r="A13" s="208"/>
      <c r="B13" s="212" t="s">
        <v>179</v>
      </c>
      <c r="F13" s="208"/>
      <c r="G13" s="212" t="s">
        <v>180</v>
      </c>
      <c r="K13" s="208"/>
      <c r="L13" s="212" t="s">
        <v>181</v>
      </c>
      <c r="Q13" s="212" t="s">
        <v>182</v>
      </c>
      <c r="U13" s="208"/>
      <c r="V13" s="212" t="s">
        <v>183</v>
      </c>
      <c r="Z13" s="208"/>
      <c r="AA13" s="213" t="s">
        <v>184</v>
      </c>
      <c r="AB13" s="208"/>
      <c r="AC13" s="213" t="s">
        <v>185</v>
      </c>
      <c r="AD13" s="208"/>
      <c r="AE13" s="213" t="s">
        <v>186</v>
      </c>
      <c r="AF13" s="208"/>
      <c r="AG13" s="213" t="s">
        <v>187</v>
      </c>
      <c r="AH13" s="209"/>
      <c r="AI13" s="213" t="s">
        <v>137</v>
      </c>
      <c r="AJ13" s="209"/>
    </row>
    <row r="14">
      <c r="A14" s="208"/>
      <c r="B14" s="217" t="s">
        <v>88</v>
      </c>
      <c r="C14" s="215"/>
      <c r="D14" s="215"/>
      <c r="E14" s="216"/>
      <c r="F14" s="208"/>
      <c r="G14" s="217" t="s">
        <v>188</v>
      </c>
      <c r="H14" s="215"/>
      <c r="I14" s="215"/>
      <c r="J14" s="216"/>
      <c r="K14" s="208"/>
      <c r="L14" s="217" t="s">
        <v>93</v>
      </c>
      <c r="M14" s="215"/>
      <c r="N14" s="215"/>
      <c r="O14" s="216"/>
      <c r="Q14" s="217" t="s">
        <v>42</v>
      </c>
      <c r="R14" s="215"/>
      <c r="S14" s="215"/>
      <c r="T14" s="216"/>
      <c r="U14" s="208"/>
      <c r="V14" s="217" t="s">
        <v>36</v>
      </c>
      <c r="W14" s="215"/>
      <c r="X14" s="215"/>
      <c r="Y14" s="216"/>
      <c r="Z14" s="208"/>
      <c r="AA14" s="218" t="s">
        <v>189</v>
      </c>
      <c r="AB14" s="208"/>
      <c r="AC14" s="218" t="s">
        <v>190</v>
      </c>
      <c r="AD14" s="208"/>
      <c r="AE14" s="218" t="s">
        <v>146</v>
      </c>
      <c r="AF14" s="208"/>
      <c r="AG14" s="218" t="s">
        <v>147</v>
      </c>
      <c r="AH14" s="209"/>
      <c r="AI14" s="218" t="s">
        <v>191</v>
      </c>
      <c r="AJ14" s="209"/>
    </row>
    <row r="15">
      <c r="A15" s="208"/>
      <c r="B15" s="221" t="s">
        <v>192</v>
      </c>
      <c r="E15" s="220"/>
      <c r="F15" s="208"/>
      <c r="G15" s="221" t="s">
        <v>150</v>
      </c>
      <c r="J15" s="220"/>
      <c r="K15" s="208"/>
      <c r="L15" s="238" t="s">
        <v>151</v>
      </c>
      <c r="O15" s="220"/>
      <c r="Q15" s="221" t="s">
        <v>152</v>
      </c>
      <c r="T15" s="220"/>
      <c r="U15" s="208"/>
      <c r="V15" s="221" t="s">
        <v>153</v>
      </c>
      <c r="Y15" s="220"/>
      <c r="Z15" s="208"/>
      <c r="AA15" s="222" t="s">
        <v>154</v>
      </c>
      <c r="AB15" s="208"/>
      <c r="AC15" s="222" t="s">
        <v>155</v>
      </c>
      <c r="AD15" s="208"/>
      <c r="AE15" s="222" t="s">
        <v>193</v>
      </c>
      <c r="AF15" s="208"/>
      <c r="AG15" s="222" t="s">
        <v>157</v>
      </c>
      <c r="AH15" s="209"/>
      <c r="AI15" s="222" t="s">
        <v>153</v>
      </c>
      <c r="AJ15" s="209"/>
    </row>
    <row r="16">
      <c r="A16" s="208"/>
      <c r="B16" s="224" t="s">
        <v>158</v>
      </c>
      <c r="E16" s="220"/>
      <c r="F16" s="208"/>
      <c r="G16" s="224" t="s">
        <v>158</v>
      </c>
      <c r="J16" s="220"/>
      <c r="K16" s="208"/>
      <c r="L16" s="239" t="s">
        <v>158</v>
      </c>
      <c r="O16" s="220"/>
      <c r="Q16" s="224" t="s">
        <v>158</v>
      </c>
      <c r="T16" s="220"/>
      <c r="U16" s="208"/>
      <c r="V16" s="224" t="s">
        <v>158</v>
      </c>
      <c r="Y16" s="220"/>
      <c r="Z16" s="208"/>
      <c r="AA16" s="225" t="s">
        <v>158</v>
      </c>
      <c r="AB16" s="208"/>
      <c r="AC16" s="225" t="s">
        <v>158</v>
      </c>
      <c r="AD16" s="208"/>
      <c r="AE16" s="225" t="s">
        <v>158</v>
      </c>
      <c r="AF16" s="208"/>
      <c r="AG16" s="225" t="s">
        <v>158</v>
      </c>
      <c r="AH16" s="209"/>
      <c r="AI16" s="225" t="s">
        <v>158</v>
      </c>
      <c r="AJ16" s="209"/>
    </row>
    <row r="17">
      <c r="A17" s="208"/>
      <c r="B17" s="233" t="s">
        <v>194</v>
      </c>
      <c r="C17" s="227"/>
      <c r="D17" s="227"/>
      <c r="E17" s="228"/>
      <c r="F17" s="208"/>
      <c r="G17" s="229" t="s">
        <v>195</v>
      </c>
      <c r="J17" s="220"/>
      <c r="K17" s="208"/>
      <c r="L17" s="240" t="s">
        <v>196</v>
      </c>
      <c r="O17" s="220"/>
      <c r="Q17" s="233" t="s">
        <v>197</v>
      </c>
      <c r="R17" s="227"/>
      <c r="S17" s="227"/>
      <c r="T17" s="228"/>
      <c r="U17" s="208"/>
      <c r="V17" s="233" t="s">
        <v>198</v>
      </c>
      <c r="W17" s="227"/>
      <c r="X17" s="227"/>
      <c r="Y17" s="228"/>
      <c r="Z17" s="208"/>
      <c r="AA17" s="231" t="s">
        <v>199</v>
      </c>
      <c r="AB17" s="208"/>
      <c r="AC17" s="231" t="s">
        <v>200</v>
      </c>
      <c r="AD17" s="208"/>
      <c r="AE17" s="232" t="s">
        <v>201</v>
      </c>
      <c r="AF17" s="208"/>
      <c r="AG17" s="232" t="s">
        <v>202</v>
      </c>
      <c r="AH17" s="209"/>
      <c r="AI17" s="232" t="s">
        <v>203</v>
      </c>
      <c r="AJ17" s="209"/>
    </row>
    <row r="18">
      <c r="A18" s="208"/>
      <c r="B18" s="236"/>
      <c r="F18" s="208"/>
      <c r="G18" s="233" t="s">
        <v>169</v>
      </c>
      <c r="H18" s="227"/>
      <c r="I18" s="227"/>
      <c r="J18" s="228"/>
      <c r="K18" s="208"/>
      <c r="L18" s="241" t="s">
        <v>204</v>
      </c>
      <c r="M18" s="227"/>
      <c r="N18" s="227"/>
      <c r="O18" s="228"/>
      <c r="Q18" s="236"/>
      <c r="U18" s="208"/>
      <c r="V18" s="208"/>
      <c r="W18" s="208"/>
      <c r="X18" s="208"/>
      <c r="Y18" s="208"/>
      <c r="Z18" s="208"/>
      <c r="AA18" s="231" t="s">
        <v>205</v>
      </c>
      <c r="AB18" s="208"/>
      <c r="AC18" s="231" t="s">
        <v>206</v>
      </c>
      <c r="AD18" s="208"/>
      <c r="AE18" s="209"/>
      <c r="AF18" s="208"/>
      <c r="AG18" s="209"/>
      <c r="AH18" s="209"/>
      <c r="AI18" s="209"/>
      <c r="AJ18" s="209"/>
    </row>
    <row r="19">
      <c r="A19" s="208"/>
      <c r="F19" s="208"/>
      <c r="G19" s="209"/>
      <c r="K19" s="208"/>
      <c r="L19" s="208"/>
      <c r="M19" s="208"/>
      <c r="N19" s="208"/>
      <c r="O19" s="208"/>
      <c r="Q19" s="208"/>
      <c r="R19" s="208"/>
      <c r="S19" s="208"/>
      <c r="T19" s="208"/>
      <c r="U19" s="208"/>
      <c r="V19" s="209"/>
      <c r="W19" s="209"/>
      <c r="X19" s="209"/>
      <c r="Y19" s="209"/>
      <c r="Z19" s="208"/>
      <c r="AA19" s="232" t="s">
        <v>207</v>
      </c>
      <c r="AB19" s="208"/>
      <c r="AC19" s="232" t="s">
        <v>208</v>
      </c>
      <c r="AD19" s="208"/>
      <c r="AE19" s="209"/>
      <c r="AF19" s="208"/>
      <c r="AG19" s="209"/>
      <c r="AH19" s="209"/>
      <c r="AI19" s="209"/>
      <c r="AJ19" s="209"/>
    </row>
    <row r="20">
      <c r="A20" s="208"/>
      <c r="F20" s="208"/>
      <c r="K20" s="208"/>
      <c r="L20" s="209"/>
      <c r="M20" s="209"/>
      <c r="N20" s="209"/>
      <c r="O20" s="209"/>
      <c r="Q20" s="209"/>
      <c r="R20" s="209"/>
      <c r="S20" s="209"/>
      <c r="T20" s="209"/>
      <c r="U20" s="209"/>
      <c r="V20" s="209"/>
      <c r="W20" s="209"/>
      <c r="X20" s="209"/>
      <c r="Y20" s="209"/>
      <c r="Z20" s="208"/>
      <c r="AA20" s="209"/>
      <c r="AB20" s="208"/>
      <c r="AC20" s="209"/>
      <c r="AD20" s="208"/>
      <c r="AE20" s="209"/>
      <c r="AF20" s="208"/>
      <c r="AG20" s="209"/>
      <c r="AH20" s="209"/>
      <c r="AI20" s="209"/>
      <c r="AJ20" s="209"/>
    </row>
    <row r="21">
      <c r="A21" s="208"/>
      <c r="B21" s="212" t="s">
        <v>209</v>
      </c>
      <c r="F21" s="208"/>
      <c r="G21" s="212" t="s">
        <v>210</v>
      </c>
      <c r="K21" s="208"/>
      <c r="L21" s="212" t="s">
        <v>211</v>
      </c>
      <c r="Q21" s="212" t="s">
        <v>212</v>
      </c>
      <c r="U21" s="208"/>
      <c r="V21" s="212" t="s">
        <v>213</v>
      </c>
      <c r="Z21" s="208"/>
      <c r="AA21" s="213" t="s">
        <v>214</v>
      </c>
      <c r="AB21" s="208"/>
      <c r="AC21" s="213" t="s">
        <v>215</v>
      </c>
      <c r="AD21" s="208"/>
      <c r="AE21" s="213" t="s">
        <v>216</v>
      </c>
      <c r="AF21" s="208"/>
      <c r="AG21" s="213" t="s">
        <v>217</v>
      </c>
      <c r="AH21" s="209"/>
      <c r="AI21" s="213" t="s">
        <v>183</v>
      </c>
      <c r="AJ21" s="209"/>
    </row>
    <row r="22">
      <c r="A22" s="208"/>
      <c r="B22" s="217" t="s">
        <v>63</v>
      </c>
      <c r="C22" s="215"/>
      <c r="D22" s="215"/>
      <c r="E22" s="216"/>
      <c r="F22" s="208"/>
      <c r="G22" s="217" t="s">
        <v>218</v>
      </c>
      <c r="H22" s="215"/>
      <c r="I22" s="215"/>
      <c r="J22" s="216"/>
      <c r="K22" s="208"/>
      <c r="L22" s="217" t="s">
        <v>106</v>
      </c>
      <c r="M22" s="215"/>
      <c r="N22" s="215"/>
      <c r="O22" s="216"/>
      <c r="Q22" s="217" t="s">
        <v>219</v>
      </c>
      <c r="R22" s="215"/>
      <c r="S22" s="215"/>
      <c r="T22" s="216"/>
      <c r="U22" s="208"/>
      <c r="V22" s="217" t="s">
        <v>36</v>
      </c>
      <c r="W22" s="215"/>
      <c r="X22" s="215"/>
      <c r="Y22" s="216"/>
      <c r="Z22" s="208"/>
      <c r="AA22" s="218" t="s">
        <v>220</v>
      </c>
      <c r="AB22" s="208"/>
      <c r="AC22" s="218" t="s">
        <v>221</v>
      </c>
      <c r="AD22" s="208"/>
      <c r="AE22" s="218" t="s">
        <v>146</v>
      </c>
      <c r="AF22" s="208"/>
      <c r="AG22" s="218" t="s">
        <v>222</v>
      </c>
      <c r="AH22" s="209"/>
      <c r="AI22" s="218" t="s">
        <v>191</v>
      </c>
      <c r="AJ22" s="209"/>
    </row>
    <row r="23">
      <c r="A23" s="208"/>
      <c r="B23" s="221" t="s">
        <v>223</v>
      </c>
      <c r="E23" s="220"/>
      <c r="F23" s="208"/>
      <c r="G23" s="221" t="s">
        <v>150</v>
      </c>
      <c r="J23" s="220"/>
      <c r="K23" s="208"/>
      <c r="L23" s="221" t="s">
        <v>224</v>
      </c>
      <c r="O23" s="220"/>
      <c r="Q23" s="221" t="s">
        <v>152</v>
      </c>
      <c r="T23" s="220"/>
      <c r="U23" s="208"/>
      <c r="V23" s="221" t="s">
        <v>225</v>
      </c>
      <c r="Y23" s="220"/>
      <c r="Z23" s="208"/>
      <c r="AA23" s="222" t="s">
        <v>154</v>
      </c>
      <c r="AB23" s="208"/>
      <c r="AC23" s="222" t="s">
        <v>155</v>
      </c>
      <c r="AD23" s="208"/>
      <c r="AE23" s="222" t="s">
        <v>226</v>
      </c>
      <c r="AF23" s="208"/>
      <c r="AG23" s="222" t="s">
        <v>227</v>
      </c>
      <c r="AH23" s="209"/>
      <c r="AI23" s="222" t="s">
        <v>153</v>
      </c>
      <c r="AJ23" s="209"/>
    </row>
    <row r="24">
      <c r="A24" s="208"/>
      <c r="B24" s="224" t="s">
        <v>158</v>
      </c>
      <c r="E24" s="220"/>
      <c r="F24" s="208"/>
      <c r="G24" s="224" t="s">
        <v>158</v>
      </c>
      <c r="J24" s="220"/>
      <c r="K24" s="208"/>
      <c r="L24" s="224" t="s">
        <v>158</v>
      </c>
      <c r="O24" s="220"/>
      <c r="Q24" s="224" t="s">
        <v>158</v>
      </c>
      <c r="T24" s="220"/>
      <c r="U24" s="208"/>
      <c r="V24" s="224" t="s">
        <v>158</v>
      </c>
      <c r="Y24" s="220"/>
      <c r="Z24" s="208"/>
      <c r="AA24" s="225" t="s">
        <v>158</v>
      </c>
      <c r="AB24" s="208"/>
      <c r="AC24" s="225" t="s">
        <v>158</v>
      </c>
      <c r="AD24" s="208"/>
      <c r="AE24" s="225" t="s">
        <v>158</v>
      </c>
      <c r="AF24" s="208"/>
      <c r="AG24" s="225" t="s">
        <v>158</v>
      </c>
      <c r="AH24" s="209"/>
      <c r="AI24" s="225" t="s">
        <v>158</v>
      </c>
      <c r="AJ24" s="209"/>
    </row>
    <row r="25">
      <c r="A25" s="208"/>
      <c r="B25" s="229" t="s">
        <v>228</v>
      </c>
      <c r="E25" s="220"/>
      <c r="F25" s="208"/>
      <c r="G25" s="229" t="s">
        <v>229</v>
      </c>
      <c r="J25" s="220"/>
      <c r="K25" s="208"/>
      <c r="L25" s="229" t="s">
        <v>230</v>
      </c>
      <c r="O25" s="220"/>
      <c r="Q25" s="229" t="s">
        <v>231</v>
      </c>
      <c r="T25" s="220"/>
      <c r="U25" s="208"/>
      <c r="V25" s="229" t="s">
        <v>232</v>
      </c>
      <c r="Y25" s="220"/>
      <c r="Z25" s="208"/>
      <c r="AA25" s="231" t="s">
        <v>233</v>
      </c>
      <c r="AB25" s="208"/>
      <c r="AC25" s="231" t="s">
        <v>234</v>
      </c>
      <c r="AD25" s="208"/>
      <c r="AE25" s="232" t="s">
        <v>235</v>
      </c>
      <c r="AF25" s="208"/>
      <c r="AG25" s="232" t="s">
        <v>236</v>
      </c>
      <c r="AH25" s="209"/>
      <c r="AI25" s="232" t="s">
        <v>198</v>
      </c>
      <c r="AJ25" s="209"/>
    </row>
    <row r="26">
      <c r="A26" s="208"/>
      <c r="B26" s="233" t="s">
        <v>237</v>
      </c>
      <c r="C26" s="227"/>
      <c r="D26" s="227"/>
      <c r="E26" s="228"/>
      <c r="F26" s="208"/>
      <c r="G26" s="233" t="s">
        <v>169</v>
      </c>
      <c r="H26" s="227"/>
      <c r="I26" s="227"/>
      <c r="J26" s="228"/>
      <c r="K26" s="208"/>
      <c r="L26" s="237" t="s">
        <v>238</v>
      </c>
      <c r="O26" s="220"/>
      <c r="Q26" s="229" t="s">
        <v>239</v>
      </c>
      <c r="T26" s="220"/>
      <c r="U26" s="208"/>
      <c r="V26" s="242" t="s">
        <v>240</v>
      </c>
      <c r="Y26" s="220"/>
      <c r="Z26" s="208"/>
      <c r="AA26" s="231" t="s">
        <v>241</v>
      </c>
      <c r="AB26" s="208"/>
      <c r="AC26" s="232" t="s">
        <v>242</v>
      </c>
      <c r="AD26" s="208"/>
      <c r="AE26" s="209"/>
      <c r="AF26" s="208"/>
      <c r="AG26" s="209"/>
      <c r="AH26" s="209"/>
      <c r="AI26" s="209"/>
      <c r="AJ26" s="209"/>
    </row>
    <row r="27">
      <c r="A27" s="208"/>
      <c r="B27" s="209"/>
      <c r="C27" s="209"/>
      <c r="D27" s="209"/>
      <c r="E27" s="209"/>
      <c r="F27" s="208"/>
      <c r="G27" s="208"/>
      <c r="H27" s="208"/>
      <c r="I27" s="208"/>
      <c r="J27" s="208"/>
      <c r="K27" s="208"/>
      <c r="L27" s="243" t="s">
        <v>243</v>
      </c>
      <c r="M27" s="227"/>
      <c r="N27" s="227"/>
      <c r="O27" s="228"/>
      <c r="Q27" s="233" t="s">
        <v>244</v>
      </c>
      <c r="R27" s="227"/>
      <c r="S27" s="227"/>
      <c r="T27" s="228"/>
      <c r="U27" s="208"/>
      <c r="V27" s="234"/>
      <c r="W27" s="227"/>
      <c r="X27" s="227"/>
      <c r="Y27" s="228"/>
      <c r="Z27" s="208"/>
      <c r="AA27" s="232" t="s">
        <v>245</v>
      </c>
      <c r="AB27" s="208"/>
      <c r="AC27" s="209"/>
      <c r="AD27" s="208"/>
      <c r="AE27" s="209"/>
      <c r="AF27" s="208"/>
      <c r="AG27" s="209"/>
      <c r="AH27" s="209"/>
      <c r="AI27" s="209"/>
      <c r="AJ27" s="209"/>
    </row>
    <row r="28">
      <c r="A28" s="208"/>
      <c r="B28" s="209"/>
      <c r="C28" s="209"/>
      <c r="D28" s="209"/>
      <c r="E28" s="209"/>
      <c r="F28" s="208"/>
      <c r="G28" s="209"/>
      <c r="H28" s="209"/>
      <c r="I28" s="209"/>
      <c r="J28" s="209"/>
      <c r="K28" s="208"/>
      <c r="L28" s="208"/>
      <c r="M28" s="208"/>
      <c r="N28" s="208"/>
      <c r="O28" s="208"/>
      <c r="Q28" s="209"/>
      <c r="R28" s="209"/>
      <c r="S28" s="209"/>
      <c r="T28" s="209"/>
      <c r="U28" s="208"/>
      <c r="V28" s="208"/>
      <c r="W28" s="208"/>
      <c r="X28" s="208"/>
      <c r="Y28" s="208"/>
      <c r="Z28" s="208"/>
      <c r="AA28" s="209"/>
      <c r="AB28" s="208"/>
      <c r="AC28" s="209"/>
      <c r="AD28" s="208"/>
      <c r="AE28" s="209"/>
      <c r="AF28" s="208"/>
      <c r="AG28" s="209"/>
      <c r="AH28" s="209"/>
      <c r="AI28" s="209"/>
      <c r="AJ28" s="209"/>
    </row>
    <row r="29">
      <c r="A29" s="208"/>
      <c r="B29" s="212" t="s">
        <v>246</v>
      </c>
      <c r="F29" s="208"/>
      <c r="G29" s="212" t="s">
        <v>247</v>
      </c>
      <c r="K29" s="208"/>
      <c r="L29" s="244" t="s">
        <v>248</v>
      </c>
      <c r="M29" s="215"/>
      <c r="N29" s="215"/>
      <c r="O29" s="216"/>
      <c r="Q29" s="212" t="s">
        <v>249</v>
      </c>
      <c r="U29" s="208"/>
      <c r="V29" s="212" t="s">
        <v>250</v>
      </c>
      <c r="Z29" s="208"/>
      <c r="AA29" s="213" t="s">
        <v>251</v>
      </c>
      <c r="AB29" s="208"/>
      <c r="AC29" s="213" t="s">
        <v>252</v>
      </c>
      <c r="AD29" s="208"/>
      <c r="AE29" s="213" t="s">
        <v>253</v>
      </c>
      <c r="AF29" s="208"/>
      <c r="AG29" s="213" t="s">
        <v>254</v>
      </c>
      <c r="AH29" s="209"/>
      <c r="AI29" s="213" t="s">
        <v>213</v>
      </c>
      <c r="AJ29" s="209"/>
    </row>
    <row r="30">
      <c r="A30" s="208"/>
      <c r="B30" s="217" t="s">
        <v>63</v>
      </c>
      <c r="C30" s="215"/>
      <c r="D30" s="215"/>
      <c r="E30" s="216"/>
      <c r="F30" s="208"/>
      <c r="G30" s="217" t="s">
        <v>255</v>
      </c>
      <c r="H30" s="215"/>
      <c r="I30" s="215"/>
      <c r="J30" s="216"/>
      <c r="K30" s="208"/>
      <c r="L30" s="217" t="s">
        <v>106</v>
      </c>
      <c r="M30" s="215"/>
      <c r="N30" s="215"/>
      <c r="O30" s="216"/>
      <c r="Q30" s="217" t="s">
        <v>256</v>
      </c>
      <c r="R30" s="215"/>
      <c r="S30" s="215"/>
      <c r="T30" s="216"/>
      <c r="U30" s="208"/>
      <c r="V30" s="217" t="s">
        <v>257</v>
      </c>
      <c r="W30" s="215"/>
      <c r="X30" s="215"/>
      <c r="Y30" s="216"/>
      <c r="Z30" s="208"/>
      <c r="AA30" s="218" t="s">
        <v>258</v>
      </c>
      <c r="AB30" s="208"/>
      <c r="AC30" s="218" t="s">
        <v>259</v>
      </c>
      <c r="AD30" s="208"/>
      <c r="AE30" s="218" t="s">
        <v>146</v>
      </c>
      <c r="AF30" s="208"/>
      <c r="AG30" s="218" t="s">
        <v>222</v>
      </c>
      <c r="AH30" s="209"/>
      <c r="AI30" s="218" t="s">
        <v>191</v>
      </c>
      <c r="AJ30" s="209"/>
    </row>
    <row r="31">
      <c r="A31" s="208"/>
      <c r="B31" s="221" t="s">
        <v>223</v>
      </c>
      <c r="E31" s="220"/>
      <c r="F31" s="208"/>
      <c r="G31" s="221" t="s">
        <v>150</v>
      </c>
      <c r="J31" s="220"/>
      <c r="K31" s="208"/>
      <c r="L31" s="238" t="s">
        <v>224</v>
      </c>
      <c r="O31" s="220"/>
      <c r="Q31" s="221" t="s">
        <v>152</v>
      </c>
      <c r="T31" s="220"/>
      <c r="U31" s="208"/>
      <c r="V31" s="221" t="s">
        <v>260</v>
      </c>
      <c r="Y31" s="220"/>
      <c r="Z31" s="208"/>
      <c r="AA31" s="222" t="s">
        <v>154</v>
      </c>
      <c r="AB31" s="208"/>
      <c r="AC31" s="222" t="s">
        <v>261</v>
      </c>
      <c r="AD31" s="208"/>
      <c r="AE31" s="222" t="s">
        <v>262</v>
      </c>
      <c r="AF31" s="208"/>
      <c r="AG31" s="222" t="s">
        <v>227</v>
      </c>
      <c r="AH31" s="209"/>
      <c r="AI31" s="222" t="s">
        <v>225</v>
      </c>
      <c r="AJ31" s="209"/>
    </row>
    <row r="32">
      <c r="A32" s="208"/>
      <c r="B32" s="224" t="s">
        <v>158</v>
      </c>
      <c r="E32" s="220"/>
      <c r="F32" s="208"/>
      <c r="G32" s="224" t="s">
        <v>158</v>
      </c>
      <c r="J32" s="220"/>
      <c r="K32" s="208"/>
      <c r="L32" s="239" t="s">
        <v>158</v>
      </c>
      <c r="O32" s="220"/>
      <c r="Q32" s="224" t="s">
        <v>158</v>
      </c>
      <c r="T32" s="220"/>
      <c r="U32" s="208"/>
      <c r="V32" s="224" t="s">
        <v>158</v>
      </c>
      <c r="Y32" s="220"/>
      <c r="Z32" s="208"/>
      <c r="AA32" s="225" t="s">
        <v>158</v>
      </c>
      <c r="AB32" s="208"/>
      <c r="AC32" s="225" t="s">
        <v>158</v>
      </c>
      <c r="AD32" s="208"/>
      <c r="AE32" s="225" t="s">
        <v>158</v>
      </c>
      <c r="AF32" s="208"/>
      <c r="AG32" s="225" t="s">
        <v>158</v>
      </c>
      <c r="AH32" s="209"/>
      <c r="AI32" s="225" t="s">
        <v>158</v>
      </c>
      <c r="AJ32" s="209"/>
    </row>
    <row r="33">
      <c r="A33" s="208"/>
      <c r="B33" s="237" t="s">
        <v>263</v>
      </c>
      <c r="E33" s="220"/>
      <c r="F33" s="208"/>
      <c r="G33" s="229" t="s">
        <v>264</v>
      </c>
      <c r="J33" s="220"/>
      <c r="K33" s="208"/>
      <c r="L33" s="240" t="s">
        <v>265</v>
      </c>
      <c r="O33" s="220"/>
      <c r="Q33" s="229" t="s">
        <v>266</v>
      </c>
      <c r="T33" s="220"/>
      <c r="U33" s="208"/>
      <c r="V33" s="229" t="s">
        <v>267</v>
      </c>
      <c r="Y33" s="220"/>
      <c r="Z33" s="208"/>
      <c r="AA33" s="231" t="s">
        <v>268</v>
      </c>
      <c r="AB33" s="208"/>
      <c r="AC33" s="231" t="s">
        <v>269</v>
      </c>
      <c r="AD33" s="208"/>
      <c r="AE33" s="232" t="s">
        <v>270</v>
      </c>
      <c r="AF33" s="208"/>
      <c r="AG33" s="232" t="s">
        <v>271</v>
      </c>
      <c r="AH33" s="209"/>
      <c r="AI33" s="232" t="s">
        <v>232</v>
      </c>
      <c r="AJ33" s="209"/>
    </row>
    <row r="34">
      <c r="A34" s="208"/>
      <c r="B34" s="233" t="s">
        <v>272</v>
      </c>
      <c r="C34" s="227"/>
      <c r="D34" s="227"/>
      <c r="E34" s="228"/>
      <c r="F34" s="208"/>
      <c r="G34" s="230" t="s">
        <v>273</v>
      </c>
      <c r="J34" s="220"/>
      <c r="K34" s="208"/>
      <c r="L34" s="241" t="s">
        <v>204</v>
      </c>
      <c r="M34" s="227"/>
      <c r="N34" s="227"/>
      <c r="O34" s="228"/>
      <c r="Q34" s="229" t="s">
        <v>239</v>
      </c>
      <c r="T34" s="220"/>
      <c r="U34" s="208"/>
      <c r="V34" s="245" t="s">
        <v>274</v>
      </c>
      <c r="W34" s="227"/>
      <c r="X34" s="227"/>
      <c r="Y34" s="228"/>
      <c r="Z34" s="208"/>
      <c r="AA34" s="231" t="s">
        <v>275</v>
      </c>
      <c r="AB34" s="208"/>
      <c r="AC34" s="231" t="s">
        <v>276</v>
      </c>
      <c r="AD34" s="208"/>
      <c r="AE34" s="209"/>
      <c r="AF34" s="208"/>
      <c r="AG34" s="209"/>
      <c r="AH34" s="209"/>
      <c r="AI34" s="209"/>
      <c r="AJ34" s="209"/>
    </row>
    <row r="35">
      <c r="A35" s="208"/>
      <c r="B35" s="208"/>
      <c r="C35" s="208"/>
      <c r="D35" s="208"/>
      <c r="E35" s="208"/>
      <c r="F35" s="208"/>
      <c r="G35" s="234"/>
      <c r="H35" s="227"/>
      <c r="I35" s="227"/>
      <c r="J35" s="228"/>
      <c r="K35" s="208"/>
      <c r="L35" s="246"/>
      <c r="Q35" s="233" t="s">
        <v>244</v>
      </c>
      <c r="R35" s="227"/>
      <c r="S35" s="227"/>
      <c r="T35" s="228"/>
      <c r="U35" s="208"/>
      <c r="V35" s="208"/>
      <c r="W35" s="208"/>
      <c r="X35" s="208"/>
      <c r="Y35" s="208"/>
      <c r="Z35" s="208"/>
      <c r="AA35" s="232" t="s">
        <v>277</v>
      </c>
      <c r="AB35" s="208"/>
      <c r="AC35" s="232" t="s">
        <v>277</v>
      </c>
      <c r="AD35" s="208"/>
      <c r="AE35" s="209"/>
      <c r="AF35" s="208"/>
      <c r="AG35" s="209"/>
      <c r="AH35" s="209"/>
      <c r="AI35" s="209"/>
      <c r="AJ35" s="209"/>
    </row>
    <row r="36">
      <c r="A36" s="208"/>
      <c r="B36" s="209"/>
      <c r="C36" s="209"/>
      <c r="D36" s="209"/>
      <c r="E36" s="209"/>
      <c r="F36" s="208"/>
      <c r="G36" s="208"/>
      <c r="H36" s="208"/>
      <c r="I36" s="208"/>
      <c r="J36" s="208"/>
      <c r="K36" s="208"/>
      <c r="L36" s="209"/>
      <c r="M36" s="209"/>
      <c r="N36" s="209"/>
      <c r="O36" s="209"/>
      <c r="Q36" s="208"/>
      <c r="R36" s="208"/>
      <c r="S36" s="208"/>
      <c r="T36" s="208"/>
      <c r="U36" s="208"/>
      <c r="V36" s="208"/>
      <c r="W36" s="208"/>
      <c r="X36" s="208"/>
      <c r="Y36" s="208"/>
      <c r="Z36" s="208"/>
      <c r="AA36" s="209"/>
      <c r="AB36" s="208"/>
      <c r="AC36" s="209"/>
      <c r="AD36" s="208"/>
      <c r="AE36" s="209"/>
      <c r="AF36" s="208"/>
      <c r="AG36" s="209"/>
      <c r="AH36" s="209"/>
      <c r="AI36" s="209"/>
      <c r="AJ36" s="209"/>
    </row>
    <row r="37">
      <c r="A37" s="208"/>
      <c r="B37" s="212" t="s">
        <v>278</v>
      </c>
      <c r="F37" s="208"/>
      <c r="G37" s="212" t="s">
        <v>279</v>
      </c>
      <c r="K37" s="208"/>
      <c r="L37" s="212" t="s">
        <v>280</v>
      </c>
      <c r="Q37" s="208"/>
      <c r="R37" s="208"/>
      <c r="S37" s="208"/>
      <c r="T37" s="208"/>
      <c r="U37" s="208"/>
      <c r="V37" s="208"/>
      <c r="W37" s="208"/>
      <c r="X37" s="208"/>
      <c r="Y37" s="208"/>
      <c r="Z37" s="208"/>
      <c r="AA37" s="213" t="s">
        <v>281</v>
      </c>
      <c r="AB37" s="208"/>
      <c r="AC37" s="213" t="s">
        <v>282</v>
      </c>
      <c r="AD37" s="208"/>
      <c r="AE37" s="213" t="s">
        <v>283</v>
      </c>
      <c r="AF37" s="208"/>
      <c r="AG37" s="213" t="s">
        <v>284</v>
      </c>
      <c r="AH37" s="209"/>
      <c r="AI37" s="209"/>
      <c r="AJ37" s="209"/>
    </row>
    <row r="38">
      <c r="A38" s="208"/>
      <c r="B38" s="217" t="s">
        <v>63</v>
      </c>
      <c r="C38" s="215"/>
      <c r="D38" s="215"/>
      <c r="E38" s="216"/>
      <c r="F38" s="208"/>
      <c r="G38" s="217" t="s">
        <v>285</v>
      </c>
      <c r="H38" s="215"/>
      <c r="I38" s="215"/>
      <c r="J38" s="216"/>
      <c r="K38" s="208"/>
      <c r="L38" s="217" t="s">
        <v>42</v>
      </c>
      <c r="M38" s="215"/>
      <c r="N38" s="215"/>
      <c r="O38" s="216"/>
      <c r="Q38" s="208"/>
      <c r="R38" s="208"/>
      <c r="S38" s="208"/>
      <c r="T38" s="208"/>
      <c r="U38" s="208"/>
      <c r="V38" s="208"/>
      <c r="W38" s="208"/>
      <c r="X38" s="208"/>
      <c r="Y38" s="208"/>
      <c r="Z38" s="208"/>
      <c r="AA38" s="218" t="s">
        <v>286</v>
      </c>
      <c r="AB38" s="208"/>
      <c r="AC38" s="218" t="s">
        <v>287</v>
      </c>
      <c r="AD38" s="208"/>
      <c r="AE38" s="218" t="s">
        <v>146</v>
      </c>
      <c r="AF38" s="208"/>
      <c r="AG38" s="218" t="s">
        <v>288</v>
      </c>
      <c r="AH38" s="209"/>
      <c r="AI38" s="209"/>
      <c r="AJ38" s="209"/>
    </row>
    <row r="39">
      <c r="A39" s="208"/>
      <c r="B39" s="238" t="s">
        <v>223</v>
      </c>
      <c r="E39" s="220"/>
      <c r="F39" s="208"/>
      <c r="G39" s="221" t="s">
        <v>150</v>
      </c>
      <c r="J39" s="220"/>
      <c r="K39" s="208"/>
      <c r="L39" s="238" t="s">
        <v>152</v>
      </c>
      <c r="O39" s="220"/>
      <c r="Q39" s="208"/>
      <c r="R39" s="208"/>
      <c r="S39" s="208"/>
      <c r="T39" s="208"/>
      <c r="U39" s="208"/>
      <c r="V39" s="208"/>
      <c r="W39" s="208"/>
      <c r="X39" s="208"/>
      <c r="Y39" s="208"/>
      <c r="Z39" s="208"/>
      <c r="AA39" s="222" t="s">
        <v>154</v>
      </c>
      <c r="AB39" s="208"/>
      <c r="AC39" s="222" t="s">
        <v>289</v>
      </c>
      <c r="AD39" s="208"/>
      <c r="AE39" s="222" t="s">
        <v>290</v>
      </c>
      <c r="AF39" s="208"/>
      <c r="AG39" s="222" t="s">
        <v>291</v>
      </c>
      <c r="AH39" s="209"/>
      <c r="AI39" s="209"/>
      <c r="AJ39" s="209"/>
    </row>
    <row r="40">
      <c r="A40" s="208"/>
      <c r="B40" s="239" t="s">
        <v>158</v>
      </c>
      <c r="E40" s="220"/>
      <c r="F40" s="208"/>
      <c r="G40" s="224" t="s">
        <v>158</v>
      </c>
      <c r="J40" s="220"/>
      <c r="K40" s="208"/>
      <c r="L40" s="239" t="s">
        <v>158</v>
      </c>
      <c r="O40" s="220"/>
      <c r="Q40" s="208"/>
      <c r="R40" s="208"/>
      <c r="S40" s="208"/>
      <c r="T40" s="208"/>
      <c r="U40" s="208"/>
      <c r="V40" s="208"/>
      <c r="W40" s="208"/>
      <c r="X40" s="208"/>
      <c r="Y40" s="208"/>
      <c r="Z40" s="208"/>
      <c r="AA40" s="225" t="s">
        <v>158</v>
      </c>
      <c r="AB40" s="208"/>
      <c r="AC40" s="225" t="s">
        <v>158</v>
      </c>
      <c r="AD40" s="208"/>
      <c r="AE40" s="225" t="s">
        <v>158</v>
      </c>
      <c r="AF40" s="208"/>
      <c r="AG40" s="225" t="s">
        <v>158</v>
      </c>
      <c r="AH40" s="209"/>
      <c r="AI40" s="209"/>
      <c r="AJ40" s="209"/>
    </row>
    <row r="41">
      <c r="A41" s="208"/>
      <c r="B41" s="241" t="s">
        <v>292</v>
      </c>
      <c r="C41" s="227"/>
      <c r="D41" s="227"/>
      <c r="E41" s="228"/>
      <c r="F41" s="208"/>
      <c r="G41" s="229" t="s">
        <v>293</v>
      </c>
      <c r="J41" s="220"/>
      <c r="K41" s="208"/>
      <c r="L41" s="240" t="s">
        <v>294</v>
      </c>
      <c r="O41" s="220"/>
      <c r="Q41" s="208"/>
      <c r="R41" s="208"/>
      <c r="S41" s="208"/>
      <c r="T41" s="208"/>
      <c r="U41" s="208"/>
      <c r="V41" s="208"/>
      <c r="W41" s="208"/>
      <c r="X41" s="208"/>
      <c r="Y41" s="208"/>
      <c r="Z41" s="208"/>
      <c r="AA41" s="231" t="s">
        <v>295</v>
      </c>
      <c r="AB41" s="208"/>
      <c r="AC41" s="231" t="s">
        <v>296</v>
      </c>
      <c r="AD41" s="208"/>
      <c r="AE41" s="232" t="s">
        <v>297</v>
      </c>
      <c r="AF41" s="208"/>
      <c r="AG41" s="232" t="s">
        <v>298</v>
      </c>
      <c r="AH41" s="209"/>
      <c r="AI41" s="209"/>
      <c r="AJ41" s="209"/>
    </row>
    <row r="42">
      <c r="A42" s="208"/>
      <c r="B42" s="208"/>
      <c r="F42" s="208"/>
      <c r="G42" s="230" t="s">
        <v>299</v>
      </c>
      <c r="J42" s="220"/>
      <c r="K42" s="208"/>
      <c r="L42" s="240" t="s">
        <v>300</v>
      </c>
      <c r="O42" s="220"/>
      <c r="Q42" s="208"/>
      <c r="R42" s="208"/>
      <c r="S42" s="208"/>
      <c r="T42" s="208"/>
      <c r="U42" s="208"/>
      <c r="V42" s="208"/>
      <c r="W42" s="208"/>
      <c r="X42" s="208"/>
      <c r="Y42" s="208"/>
      <c r="Z42" s="208"/>
      <c r="AA42" s="231" t="s">
        <v>301</v>
      </c>
      <c r="AB42" s="208"/>
      <c r="AC42" s="231" t="s">
        <v>302</v>
      </c>
      <c r="AD42" s="208"/>
      <c r="AE42" s="209"/>
      <c r="AF42" s="208"/>
      <c r="AG42" s="209"/>
      <c r="AH42" s="209"/>
      <c r="AI42" s="209"/>
      <c r="AJ42" s="209"/>
    </row>
    <row r="43">
      <c r="A43" s="208"/>
      <c r="F43" s="208"/>
      <c r="G43" s="234"/>
      <c r="H43" s="227"/>
      <c r="I43" s="227"/>
      <c r="J43" s="228"/>
      <c r="K43" s="208"/>
      <c r="L43" s="233" t="s">
        <v>239</v>
      </c>
      <c r="M43" s="227"/>
      <c r="N43" s="227"/>
      <c r="O43" s="228"/>
      <c r="Q43" s="208"/>
      <c r="R43" s="208"/>
      <c r="S43" s="208"/>
      <c r="T43" s="208"/>
      <c r="U43" s="208"/>
      <c r="V43" s="208"/>
      <c r="W43" s="208"/>
      <c r="X43" s="208"/>
      <c r="Y43" s="208"/>
      <c r="Z43" s="208"/>
      <c r="AA43" s="232" t="s">
        <v>243</v>
      </c>
      <c r="AB43" s="208"/>
      <c r="AC43" s="232" t="s">
        <v>243</v>
      </c>
      <c r="AD43" s="208"/>
      <c r="AE43" s="209"/>
      <c r="AF43" s="208"/>
      <c r="AG43" s="209"/>
      <c r="AH43" s="209"/>
      <c r="AI43" s="209"/>
      <c r="AJ43" s="209"/>
    </row>
    <row r="44">
      <c r="A44" s="208"/>
      <c r="F44" s="208"/>
      <c r="G44" s="208"/>
      <c r="H44" s="208"/>
      <c r="I44" s="208"/>
      <c r="J44" s="208"/>
      <c r="K44" s="208"/>
      <c r="L44" s="208"/>
      <c r="M44" s="208"/>
      <c r="N44" s="208"/>
      <c r="O44" s="208"/>
      <c r="Q44" s="208"/>
      <c r="R44" s="208"/>
      <c r="S44" s="208"/>
      <c r="T44" s="209"/>
      <c r="U44" s="208"/>
      <c r="V44" s="208"/>
      <c r="W44" s="208"/>
      <c r="X44" s="208"/>
      <c r="Y44" s="208"/>
      <c r="Z44" s="208"/>
      <c r="AA44" s="209"/>
      <c r="AB44" s="208"/>
      <c r="AC44" s="209"/>
      <c r="AD44" s="208"/>
      <c r="AE44" s="209"/>
      <c r="AF44" s="208"/>
      <c r="AG44" s="209"/>
      <c r="AH44" s="209"/>
      <c r="AI44" s="209"/>
      <c r="AJ44" s="209"/>
    </row>
    <row r="45">
      <c r="A45" s="208"/>
      <c r="F45" s="208"/>
      <c r="G45" s="213" t="s">
        <v>303</v>
      </c>
      <c r="K45" s="208"/>
      <c r="L45" s="208"/>
      <c r="M45" s="208"/>
      <c r="N45" s="208"/>
      <c r="O45" s="208"/>
      <c r="Q45" s="208"/>
      <c r="R45" s="208"/>
      <c r="S45" s="208"/>
      <c r="T45" s="208"/>
      <c r="U45" s="208"/>
      <c r="V45" s="208"/>
      <c r="W45" s="208"/>
      <c r="X45" s="208"/>
      <c r="Y45" s="208"/>
      <c r="Z45" s="208"/>
      <c r="AA45" s="209"/>
      <c r="AB45" s="208"/>
      <c r="AC45" s="209"/>
      <c r="AD45" s="208"/>
      <c r="AE45" s="209"/>
      <c r="AF45" s="208"/>
      <c r="AG45" s="213" t="s">
        <v>304</v>
      </c>
      <c r="AH45" s="209"/>
      <c r="AI45" s="209"/>
      <c r="AJ45" s="209"/>
    </row>
    <row r="46">
      <c r="A46" s="208"/>
      <c r="F46" s="208"/>
      <c r="G46" s="247" t="s">
        <v>305</v>
      </c>
      <c r="H46" s="215"/>
      <c r="I46" s="215"/>
      <c r="J46" s="216"/>
      <c r="K46" s="208"/>
      <c r="L46" s="208"/>
      <c r="M46" s="208"/>
      <c r="N46" s="208"/>
      <c r="O46" s="208"/>
      <c r="Q46" s="208"/>
      <c r="R46" s="208"/>
      <c r="S46" s="208"/>
      <c r="T46" s="208"/>
      <c r="U46" s="208"/>
      <c r="V46" s="208"/>
      <c r="W46" s="208"/>
      <c r="X46" s="208"/>
      <c r="Y46" s="208"/>
      <c r="Z46" s="208"/>
      <c r="AA46" s="209"/>
      <c r="AB46" s="208"/>
      <c r="AC46" s="209"/>
      <c r="AD46" s="208"/>
      <c r="AE46" s="209"/>
      <c r="AF46" s="208"/>
      <c r="AG46" s="218" t="s">
        <v>306</v>
      </c>
      <c r="AH46" s="209"/>
      <c r="AI46" s="209"/>
      <c r="AJ46" s="209"/>
    </row>
    <row r="47">
      <c r="A47" s="208"/>
      <c r="F47" s="208"/>
      <c r="G47" s="248" t="s">
        <v>150</v>
      </c>
      <c r="J47" s="220"/>
      <c r="K47" s="208"/>
      <c r="L47" s="208"/>
      <c r="M47" s="208"/>
      <c r="N47" s="208"/>
      <c r="O47" s="208"/>
      <c r="Q47" s="208"/>
      <c r="R47" s="208"/>
      <c r="S47" s="208"/>
      <c r="T47" s="208"/>
      <c r="U47" s="208"/>
      <c r="V47" s="208"/>
      <c r="W47" s="208"/>
      <c r="X47" s="208"/>
      <c r="Y47" s="208"/>
      <c r="Z47" s="208"/>
      <c r="AA47" s="209"/>
      <c r="AB47" s="208"/>
      <c r="AC47" s="209"/>
      <c r="AD47" s="208"/>
      <c r="AE47" s="209"/>
      <c r="AF47" s="208"/>
      <c r="AG47" s="222" t="s">
        <v>307</v>
      </c>
      <c r="AH47" s="209"/>
      <c r="AI47" s="209"/>
      <c r="AJ47" s="209"/>
    </row>
    <row r="48">
      <c r="A48" s="208"/>
      <c r="F48" s="208"/>
      <c r="G48" s="249" t="s">
        <v>158</v>
      </c>
      <c r="J48" s="220"/>
      <c r="K48" s="208"/>
      <c r="L48" s="208"/>
      <c r="M48" s="208"/>
      <c r="N48" s="208"/>
      <c r="O48" s="208"/>
      <c r="Q48" s="208"/>
      <c r="R48" s="208"/>
      <c r="S48" s="208"/>
      <c r="T48" s="208"/>
      <c r="U48" s="208"/>
      <c r="V48" s="208"/>
      <c r="W48" s="208"/>
      <c r="X48" s="208"/>
      <c r="Y48" s="208"/>
      <c r="Z48" s="208"/>
      <c r="AA48" s="209"/>
      <c r="AB48" s="208"/>
      <c r="AC48" s="209"/>
      <c r="AD48" s="208"/>
      <c r="AE48" s="209"/>
      <c r="AF48" s="208"/>
      <c r="AG48" s="225" t="s">
        <v>158</v>
      </c>
      <c r="AH48" s="209"/>
      <c r="AI48" s="209"/>
      <c r="AJ48" s="209"/>
    </row>
    <row r="49">
      <c r="A49" s="208"/>
      <c r="F49" s="208"/>
      <c r="G49" s="250" t="s">
        <v>308</v>
      </c>
      <c r="J49" s="220"/>
      <c r="K49" s="208"/>
      <c r="L49" s="208"/>
      <c r="M49" s="208"/>
      <c r="N49" s="208"/>
      <c r="O49" s="208"/>
      <c r="Q49" s="208"/>
      <c r="R49" s="208"/>
      <c r="S49" s="208"/>
      <c r="T49" s="208"/>
      <c r="U49" s="208"/>
      <c r="V49" s="208"/>
      <c r="W49" s="208"/>
      <c r="X49" s="208"/>
      <c r="Y49" s="208"/>
      <c r="Z49" s="208"/>
      <c r="AA49" s="209"/>
      <c r="AB49" s="208"/>
      <c r="AC49" s="209"/>
      <c r="AD49" s="208"/>
      <c r="AE49" s="209"/>
      <c r="AF49" s="208"/>
      <c r="AG49" s="232" t="s">
        <v>309</v>
      </c>
      <c r="AH49" s="209"/>
      <c r="AI49" s="209"/>
      <c r="AJ49" s="209"/>
    </row>
    <row r="50">
      <c r="A50" s="208"/>
      <c r="F50" s="208"/>
      <c r="G50" s="251" t="s">
        <v>310</v>
      </c>
      <c r="J50" s="220"/>
      <c r="K50" s="208"/>
      <c r="L50" s="208"/>
      <c r="M50" s="208"/>
      <c r="N50" s="208"/>
      <c r="O50" s="208"/>
      <c r="Q50" s="208"/>
      <c r="R50" s="208"/>
      <c r="S50" s="208"/>
      <c r="T50" s="208"/>
      <c r="U50" s="208"/>
      <c r="V50" s="208"/>
      <c r="W50" s="208"/>
      <c r="X50" s="208"/>
      <c r="Y50" s="208"/>
      <c r="Z50" s="208"/>
      <c r="AA50" s="209"/>
      <c r="AB50" s="208"/>
      <c r="AC50" s="209"/>
      <c r="AD50" s="208"/>
      <c r="AE50" s="209"/>
      <c r="AF50" s="208"/>
      <c r="AG50" s="209"/>
      <c r="AH50" s="209"/>
      <c r="AI50" s="209"/>
      <c r="AJ50" s="209"/>
    </row>
    <row r="51">
      <c r="A51" s="208"/>
      <c r="F51" s="208"/>
      <c r="G51" s="252" t="s">
        <v>311</v>
      </c>
      <c r="H51" s="227"/>
      <c r="I51" s="227"/>
      <c r="J51" s="228"/>
      <c r="K51" s="208"/>
      <c r="L51" s="208"/>
      <c r="M51" s="208"/>
      <c r="N51" s="208"/>
      <c r="O51" s="208"/>
      <c r="Q51" s="208"/>
      <c r="R51" s="208"/>
      <c r="S51" s="208"/>
      <c r="T51" s="208"/>
      <c r="U51" s="208"/>
      <c r="V51" s="208"/>
      <c r="W51" s="208"/>
      <c r="X51" s="208"/>
      <c r="Y51" s="208"/>
      <c r="Z51" s="208"/>
      <c r="AA51" s="209"/>
      <c r="AB51" s="208"/>
      <c r="AC51" s="209"/>
      <c r="AD51" s="208"/>
      <c r="AE51" s="209"/>
      <c r="AF51" s="208"/>
      <c r="AG51" s="209"/>
      <c r="AH51" s="209"/>
      <c r="AI51" s="209"/>
      <c r="AJ51" s="209"/>
    </row>
    <row r="52" ht="12.75" customHeight="1">
      <c r="A52" s="208"/>
      <c r="B52" s="208"/>
      <c r="C52" s="208"/>
      <c r="D52" s="208"/>
      <c r="E52" s="208"/>
      <c r="F52" s="208"/>
      <c r="G52" s="236"/>
      <c r="H52" s="236"/>
      <c r="I52" s="236"/>
      <c r="J52" s="236"/>
      <c r="K52" s="208"/>
      <c r="L52" s="208"/>
      <c r="M52" s="208"/>
      <c r="N52" s="208"/>
      <c r="O52" s="208"/>
      <c r="Q52" s="208"/>
      <c r="R52" s="208"/>
      <c r="S52" s="208"/>
      <c r="T52" s="208"/>
      <c r="U52" s="208"/>
      <c r="V52" s="208"/>
      <c r="W52" s="208"/>
      <c r="X52" s="208"/>
      <c r="Y52" s="208"/>
      <c r="Z52" s="208"/>
      <c r="AA52" s="209"/>
      <c r="AB52" s="208"/>
      <c r="AC52" s="209"/>
      <c r="AD52" s="208"/>
      <c r="AE52" s="209"/>
      <c r="AF52" s="208"/>
      <c r="AG52" s="209"/>
      <c r="AH52" s="209"/>
      <c r="AI52" s="209"/>
      <c r="AJ52" s="209"/>
    </row>
  </sheetData>
  <mergeCells count="162">
    <mergeCell ref="G7:J7"/>
    <mergeCell ref="L7:O7"/>
    <mergeCell ref="Q7:T7"/>
    <mergeCell ref="V7:Y7"/>
    <mergeCell ref="G8:J8"/>
    <mergeCell ref="L8:O8"/>
    <mergeCell ref="G9:J9"/>
    <mergeCell ref="L9:O9"/>
    <mergeCell ref="G10:J12"/>
    <mergeCell ref="L10:O10"/>
    <mergeCell ref="L11:O11"/>
    <mergeCell ref="Q10:T10"/>
    <mergeCell ref="V10:Y10"/>
    <mergeCell ref="G2:J2"/>
    <mergeCell ref="G13:J13"/>
    <mergeCell ref="B2:E2"/>
    <mergeCell ref="B5:E5"/>
    <mergeCell ref="B6:E6"/>
    <mergeCell ref="B7:E7"/>
    <mergeCell ref="B8:E8"/>
    <mergeCell ref="B9:E12"/>
    <mergeCell ref="B13:E13"/>
    <mergeCell ref="B16:E16"/>
    <mergeCell ref="B17:E17"/>
    <mergeCell ref="B18:E20"/>
    <mergeCell ref="B21:E21"/>
    <mergeCell ref="B22:E22"/>
    <mergeCell ref="B23:E23"/>
    <mergeCell ref="B24:E24"/>
    <mergeCell ref="B34:E34"/>
    <mergeCell ref="B37:E37"/>
    <mergeCell ref="B38:E38"/>
    <mergeCell ref="B39:E39"/>
    <mergeCell ref="B40:E40"/>
    <mergeCell ref="B41:E41"/>
    <mergeCell ref="B42:E51"/>
    <mergeCell ref="B25:E25"/>
    <mergeCell ref="B26:E26"/>
    <mergeCell ref="B29:E29"/>
    <mergeCell ref="B30:E30"/>
    <mergeCell ref="B31:E31"/>
    <mergeCell ref="B32:E32"/>
    <mergeCell ref="B33:E33"/>
    <mergeCell ref="G16:J16"/>
    <mergeCell ref="G17:J17"/>
    <mergeCell ref="G18:J18"/>
    <mergeCell ref="G19:J20"/>
    <mergeCell ref="G21:J21"/>
    <mergeCell ref="G22:J22"/>
    <mergeCell ref="G23:J23"/>
    <mergeCell ref="G24:J24"/>
    <mergeCell ref="G25:J25"/>
    <mergeCell ref="G26:J26"/>
    <mergeCell ref="G29:J29"/>
    <mergeCell ref="G30:J30"/>
    <mergeCell ref="G31:J31"/>
    <mergeCell ref="G32:J32"/>
    <mergeCell ref="G42:J43"/>
    <mergeCell ref="G45:J45"/>
    <mergeCell ref="G46:J46"/>
    <mergeCell ref="G47:J47"/>
    <mergeCell ref="G48:J48"/>
    <mergeCell ref="G49:J49"/>
    <mergeCell ref="G50:J50"/>
    <mergeCell ref="G51:J51"/>
    <mergeCell ref="G33:J33"/>
    <mergeCell ref="G34:J35"/>
    <mergeCell ref="G37:J37"/>
    <mergeCell ref="G38:J38"/>
    <mergeCell ref="G39:J39"/>
    <mergeCell ref="G40:J40"/>
    <mergeCell ref="G41:J41"/>
    <mergeCell ref="B4:E4"/>
    <mergeCell ref="G4:J4"/>
    <mergeCell ref="L4:O4"/>
    <mergeCell ref="Q4:T4"/>
    <mergeCell ref="G5:J5"/>
    <mergeCell ref="L5:O5"/>
    <mergeCell ref="V4:Y4"/>
    <mergeCell ref="V5:Y5"/>
    <mergeCell ref="V13:Y13"/>
    <mergeCell ref="V14:Y14"/>
    <mergeCell ref="V15:Y15"/>
    <mergeCell ref="V16:Y16"/>
    <mergeCell ref="G6:J6"/>
    <mergeCell ref="L6:O6"/>
    <mergeCell ref="L13:O13"/>
    <mergeCell ref="Q13:T13"/>
    <mergeCell ref="G14:J14"/>
    <mergeCell ref="L14:O14"/>
    <mergeCell ref="Q14:T14"/>
    <mergeCell ref="Q6:T6"/>
    <mergeCell ref="V6:Y6"/>
    <mergeCell ref="B14:E14"/>
    <mergeCell ref="B15:E15"/>
    <mergeCell ref="G15:J15"/>
    <mergeCell ref="L15:O15"/>
    <mergeCell ref="Q15:T15"/>
    <mergeCell ref="L16:O16"/>
    <mergeCell ref="Q16:T16"/>
    <mergeCell ref="Q8:T9"/>
    <mergeCell ref="V8:Y8"/>
    <mergeCell ref="V9:Y9"/>
    <mergeCell ref="L17:O17"/>
    <mergeCell ref="Q17:T17"/>
    <mergeCell ref="V17:Y17"/>
    <mergeCell ref="L18:O18"/>
    <mergeCell ref="Q18:T18"/>
    <mergeCell ref="L21:O21"/>
    <mergeCell ref="Q21:T21"/>
    <mergeCell ref="V21:Y21"/>
    <mergeCell ref="L22:O22"/>
    <mergeCell ref="Q22:T22"/>
    <mergeCell ref="V22:Y22"/>
    <mergeCell ref="L23:O23"/>
    <mergeCell ref="Q23:T23"/>
    <mergeCell ref="L25:O25"/>
    <mergeCell ref="Q25:T25"/>
    <mergeCell ref="V31:Y31"/>
    <mergeCell ref="L32:O32"/>
    <mergeCell ref="Q32:T32"/>
    <mergeCell ref="V32:Y32"/>
    <mergeCell ref="V33:Y33"/>
    <mergeCell ref="L34:O34"/>
    <mergeCell ref="Q34:T34"/>
    <mergeCell ref="V34:Y34"/>
    <mergeCell ref="L35:O35"/>
    <mergeCell ref="Q35:T35"/>
    <mergeCell ref="L37:O37"/>
    <mergeCell ref="L38:O38"/>
    <mergeCell ref="L39:O39"/>
    <mergeCell ref="L40:O40"/>
    <mergeCell ref="L41:O41"/>
    <mergeCell ref="L42:O42"/>
    <mergeCell ref="P1:P52"/>
    <mergeCell ref="L2:O2"/>
    <mergeCell ref="Q2:T2"/>
    <mergeCell ref="V2:Y2"/>
    <mergeCell ref="L3:O3"/>
    <mergeCell ref="Q5:T5"/>
    <mergeCell ref="V11:Y11"/>
    <mergeCell ref="L43:O43"/>
    <mergeCell ref="V23:Y23"/>
    <mergeCell ref="L24:O24"/>
    <mergeCell ref="Q24:T24"/>
    <mergeCell ref="V24:Y24"/>
    <mergeCell ref="V25:Y25"/>
    <mergeCell ref="L26:O26"/>
    <mergeCell ref="Q26:T26"/>
    <mergeCell ref="V26:Y27"/>
    <mergeCell ref="L27:O27"/>
    <mergeCell ref="Q27:T27"/>
    <mergeCell ref="L29:O29"/>
    <mergeCell ref="Q29:T29"/>
    <mergeCell ref="V29:Y29"/>
    <mergeCell ref="L30:O30"/>
    <mergeCell ref="Q30:T30"/>
    <mergeCell ref="V30:Y30"/>
    <mergeCell ref="L31:O31"/>
    <mergeCell ref="Q31:T31"/>
    <mergeCell ref="L33:O33"/>
    <mergeCell ref="Q33:T33"/>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4.13"/>
    <col customWidth="1" min="2" max="2" width="14.0"/>
    <col customWidth="1" min="3" max="3" width="12.0"/>
    <col customWidth="1" min="5" max="5" width="8.63"/>
    <col customWidth="1" min="6" max="6" width="14.75"/>
    <col customWidth="1" min="7" max="7" width="0.38"/>
    <col customWidth="1" min="8" max="8" width="17.63"/>
    <col customWidth="1" min="9" max="9" width="13.5"/>
    <col customWidth="1" min="10" max="10" width="28.5"/>
    <col customWidth="1" min="11" max="11" width="0.38"/>
    <col customWidth="1" min="12" max="13" width="39.13"/>
    <col customWidth="1" min="14" max="14" width="0.38"/>
  </cols>
  <sheetData>
    <row r="1">
      <c r="A1" s="253" t="s">
        <v>312</v>
      </c>
      <c r="G1" s="254"/>
      <c r="H1" s="253" t="s">
        <v>313</v>
      </c>
      <c r="K1" s="254"/>
      <c r="L1" s="253" t="s">
        <v>314</v>
      </c>
      <c r="N1" s="255"/>
    </row>
    <row r="2" ht="19.5" customHeight="1">
      <c r="A2" s="256" t="s">
        <v>4</v>
      </c>
      <c r="B2" s="256" t="s">
        <v>315</v>
      </c>
      <c r="C2" s="256" t="s">
        <v>5</v>
      </c>
      <c r="D2" s="256" t="s">
        <v>316</v>
      </c>
      <c r="E2" s="256" t="s">
        <v>317</v>
      </c>
      <c r="F2" s="256" t="s">
        <v>318</v>
      </c>
      <c r="H2" s="256" t="s">
        <v>4</v>
      </c>
      <c r="I2" s="256" t="s">
        <v>5</v>
      </c>
      <c r="J2" s="256" t="s">
        <v>319</v>
      </c>
      <c r="L2" s="256" t="s">
        <v>320</v>
      </c>
      <c r="M2" s="256" t="s">
        <v>321</v>
      </c>
      <c r="N2" s="257"/>
    </row>
    <row r="3" ht="19.5" customHeight="1">
      <c r="A3" s="258" t="s">
        <v>112</v>
      </c>
      <c r="B3" s="258">
        <v>61370.0</v>
      </c>
      <c r="C3" s="258" t="s">
        <v>322</v>
      </c>
      <c r="D3" s="259">
        <v>45354.0</v>
      </c>
      <c r="E3" s="260"/>
      <c r="F3" s="261">
        <v>45364.0</v>
      </c>
      <c r="H3" s="262" t="s">
        <v>323</v>
      </c>
      <c r="I3" s="262" t="s">
        <v>324</v>
      </c>
      <c r="J3" s="262" t="s">
        <v>325</v>
      </c>
      <c r="L3" s="262" t="s">
        <v>326</v>
      </c>
      <c r="M3" s="262"/>
      <c r="N3" s="263"/>
    </row>
    <row r="4" ht="19.5" customHeight="1">
      <c r="A4" s="262" t="s">
        <v>58</v>
      </c>
      <c r="B4" s="262">
        <v>45258.0</v>
      </c>
      <c r="C4" s="262" t="s">
        <v>327</v>
      </c>
      <c r="D4" s="264">
        <v>44986.0</v>
      </c>
      <c r="E4" s="260"/>
      <c r="F4" s="265">
        <v>45334.0</v>
      </c>
      <c r="H4" s="262" t="s">
        <v>328</v>
      </c>
      <c r="I4" s="262" t="s">
        <v>329</v>
      </c>
      <c r="J4" s="262" t="s">
        <v>330</v>
      </c>
      <c r="L4" s="262"/>
      <c r="M4" s="262"/>
      <c r="N4" s="263"/>
    </row>
    <row r="5" ht="19.5" customHeight="1">
      <c r="A5" s="262" t="s">
        <v>331</v>
      </c>
      <c r="B5" s="262">
        <v>11023.0</v>
      </c>
      <c r="C5" s="262" t="s">
        <v>332</v>
      </c>
      <c r="D5" s="264">
        <v>44986.0</v>
      </c>
      <c r="E5" s="260"/>
      <c r="F5" s="265">
        <v>45334.0</v>
      </c>
      <c r="H5" s="262" t="s">
        <v>333</v>
      </c>
      <c r="I5" s="262" t="s">
        <v>329</v>
      </c>
      <c r="J5" s="262" t="s">
        <v>334</v>
      </c>
      <c r="L5" s="262"/>
      <c r="M5" s="262"/>
      <c r="N5" s="263"/>
    </row>
    <row r="6" ht="19.5" customHeight="1">
      <c r="A6" s="262" t="s">
        <v>69</v>
      </c>
      <c r="B6" s="262">
        <v>81567.0</v>
      </c>
      <c r="C6" s="262" t="s">
        <v>335</v>
      </c>
      <c r="D6" s="264">
        <v>44986.0</v>
      </c>
      <c r="E6" s="266"/>
      <c r="F6" s="265">
        <v>45302.0</v>
      </c>
      <c r="H6" s="262" t="s">
        <v>336</v>
      </c>
      <c r="I6" s="262" t="s">
        <v>337</v>
      </c>
      <c r="J6" s="262" t="s">
        <v>338</v>
      </c>
      <c r="L6" s="262"/>
      <c r="M6" s="262"/>
      <c r="N6" s="263"/>
    </row>
    <row r="7" ht="19.5" customHeight="1">
      <c r="A7" s="262" t="s">
        <v>110</v>
      </c>
      <c r="B7" s="262">
        <v>30253.0</v>
      </c>
      <c r="C7" s="262" t="s">
        <v>335</v>
      </c>
      <c r="D7" s="264">
        <v>44988.0</v>
      </c>
      <c r="E7" s="260"/>
      <c r="F7" s="265">
        <v>45209.0</v>
      </c>
      <c r="H7" s="262" t="s">
        <v>339</v>
      </c>
      <c r="I7" s="262" t="s">
        <v>332</v>
      </c>
      <c r="J7" s="262" t="s">
        <v>340</v>
      </c>
      <c r="L7" s="262"/>
      <c r="M7" s="262"/>
      <c r="N7" s="263"/>
    </row>
    <row r="8" ht="19.5" customHeight="1">
      <c r="A8" s="262" t="s">
        <v>341</v>
      </c>
      <c r="B8" s="262">
        <v>38627.0</v>
      </c>
      <c r="C8" s="262" t="s">
        <v>335</v>
      </c>
      <c r="D8" s="264">
        <v>44988.0</v>
      </c>
      <c r="E8" s="260"/>
      <c r="F8" s="265">
        <v>45209.0</v>
      </c>
      <c r="H8" s="262" t="s">
        <v>342</v>
      </c>
      <c r="I8" s="262" t="s">
        <v>332</v>
      </c>
      <c r="J8" s="262" t="s">
        <v>340</v>
      </c>
      <c r="L8" s="262"/>
      <c r="M8" s="262"/>
      <c r="N8" s="263"/>
    </row>
    <row r="9" ht="19.5" customHeight="1">
      <c r="A9" s="262" t="s">
        <v>53</v>
      </c>
      <c r="B9" s="262">
        <v>23996.0</v>
      </c>
      <c r="C9" s="262" t="s">
        <v>343</v>
      </c>
      <c r="D9" s="262" t="s">
        <v>344</v>
      </c>
      <c r="E9" s="260"/>
      <c r="F9" s="265">
        <v>45209.0</v>
      </c>
      <c r="H9" s="262" t="s">
        <v>345</v>
      </c>
      <c r="I9" s="262" t="s">
        <v>343</v>
      </c>
      <c r="J9" s="262" t="s">
        <v>346</v>
      </c>
      <c r="L9" s="262"/>
      <c r="M9" s="262"/>
      <c r="N9" s="263"/>
    </row>
    <row r="10" ht="19.5" customHeight="1">
      <c r="A10" s="262" t="s">
        <v>35</v>
      </c>
      <c r="B10" s="262">
        <v>54077.0</v>
      </c>
      <c r="C10" s="262" t="s">
        <v>324</v>
      </c>
      <c r="D10" s="262" t="s">
        <v>344</v>
      </c>
      <c r="E10" s="260"/>
      <c r="F10" s="265">
        <v>45209.0</v>
      </c>
      <c r="H10" s="262" t="s">
        <v>347</v>
      </c>
      <c r="I10" s="262" t="s">
        <v>335</v>
      </c>
      <c r="J10" s="262" t="s">
        <v>348</v>
      </c>
      <c r="L10" s="262"/>
      <c r="M10" s="262"/>
      <c r="N10" s="263"/>
    </row>
    <row r="11" ht="19.5" customHeight="1">
      <c r="A11" s="262" t="s">
        <v>48</v>
      </c>
      <c r="B11" s="262">
        <v>87071.0</v>
      </c>
      <c r="C11" s="262" t="s">
        <v>343</v>
      </c>
      <c r="D11" s="262" t="s">
        <v>344</v>
      </c>
      <c r="E11" s="260"/>
      <c r="F11" s="265">
        <v>45179.0</v>
      </c>
      <c r="H11" s="262" t="s">
        <v>349</v>
      </c>
      <c r="I11" s="262" t="s">
        <v>335</v>
      </c>
      <c r="J11" s="262" t="s">
        <v>346</v>
      </c>
      <c r="L11" s="262"/>
      <c r="M11" s="262"/>
      <c r="N11" s="263"/>
    </row>
    <row r="12" ht="19.5" customHeight="1">
      <c r="A12" s="262" t="s">
        <v>53</v>
      </c>
      <c r="B12" s="262">
        <v>23996.0</v>
      </c>
      <c r="C12" s="262" t="s">
        <v>343</v>
      </c>
      <c r="D12" s="262" t="s">
        <v>344</v>
      </c>
      <c r="E12" s="260"/>
      <c r="F12" s="265">
        <v>45175.0</v>
      </c>
      <c r="H12" s="262" t="s">
        <v>350</v>
      </c>
      <c r="I12" s="262" t="s">
        <v>351</v>
      </c>
      <c r="J12" s="262" t="s">
        <v>352</v>
      </c>
      <c r="L12" s="262"/>
      <c r="M12" s="262"/>
      <c r="N12" s="263"/>
    </row>
    <row r="13" ht="19.5" customHeight="1">
      <c r="A13" s="262" t="s">
        <v>35</v>
      </c>
      <c r="B13" s="262">
        <v>54077.0</v>
      </c>
      <c r="C13" s="262" t="s">
        <v>324</v>
      </c>
      <c r="D13" s="262" t="s">
        <v>344</v>
      </c>
      <c r="E13" s="260"/>
      <c r="F13" s="265">
        <v>45168.0</v>
      </c>
      <c r="H13" s="262" t="s">
        <v>353</v>
      </c>
      <c r="I13" s="262" t="s">
        <v>343</v>
      </c>
      <c r="J13" s="262" t="s">
        <v>352</v>
      </c>
      <c r="L13" s="262"/>
      <c r="M13" s="262"/>
      <c r="N13" s="263"/>
    </row>
    <row r="14" ht="19.5" customHeight="1">
      <c r="A14" s="262" t="s">
        <v>58</v>
      </c>
      <c r="B14" s="262">
        <v>45258.0</v>
      </c>
      <c r="C14" s="262" t="s">
        <v>327</v>
      </c>
      <c r="D14" s="264">
        <v>44986.0</v>
      </c>
      <c r="E14" s="260"/>
      <c r="F14" s="265">
        <v>45146.0</v>
      </c>
      <c r="H14" s="262" t="s">
        <v>354</v>
      </c>
      <c r="I14" s="262" t="s">
        <v>322</v>
      </c>
      <c r="J14" s="262" t="s">
        <v>352</v>
      </c>
      <c r="L14" s="262"/>
      <c r="M14" s="262"/>
      <c r="N14" s="263"/>
    </row>
    <row r="15" ht="19.5" customHeight="1">
      <c r="A15" s="262" t="s">
        <v>69</v>
      </c>
      <c r="B15" s="262">
        <v>81567.0</v>
      </c>
      <c r="C15" s="262" t="s">
        <v>335</v>
      </c>
      <c r="D15" s="264">
        <v>44986.0</v>
      </c>
      <c r="E15" s="260"/>
      <c r="F15" s="265">
        <v>45146.0</v>
      </c>
      <c r="H15" s="262" t="s">
        <v>355</v>
      </c>
      <c r="I15" s="262" t="s">
        <v>332</v>
      </c>
      <c r="J15" s="262" t="s">
        <v>352</v>
      </c>
      <c r="L15" s="262"/>
      <c r="M15" s="262"/>
      <c r="N15" s="263"/>
    </row>
    <row r="16" ht="19.5" customHeight="1">
      <c r="A16" s="262" t="s">
        <v>72</v>
      </c>
      <c r="B16" s="262">
        <v>47038.0</v>
      </c>
      <c r="C16" s="262" t="s">
        <v>332</v>
      </c>
      <c r="D16" s="264">
        <v>44986.0</v>
      </c>
      <c r="E16" s="260"/>
      <c r="F16" s="265">
        <v>45146.0</v>
      </c>
      <c r="H16" s="262" t="s">
        <v>356</v>
      </c>
      <c r="I16" s="262" t="s">
        <v>343</v>
      </c>
      <c r="J16" s="262" t="s">
        <v>357</v>
      </c>
      <c r="L16" s="262"/>
      <c r="M16" s="262"/>
      <c r="N16" s="263"/>
    </row>
    <row r="17" ht="19.5" customHeight="1">
      <c r="A17" s="262" t="s">
        <v>77</v>
      </c>
      <c r="B17" s="262">
        <v>30679.0</v>
      </c>
      <c r="C17" s="262" t="s">
        <v>358</v>
      </c>
      <c r="D17" s="264">
        <v>44986.0</v>
      </c>
      <c r="E17" s="260"/>
      <c r="F17" s="265">
        <v>45146.0</v>
      </c>
      <c r="H17" s="262" t="s">
        <v>359</v>
      </c>
      <c r="I17" s="262" t="s">
        <v>329</v>
      </c>
      <c r="J17" s="262" t="s">
        <v>360</v>
      </c>
      <c r="L17" s="262"/>
      <c r="M17" s="262"/>
      <c r="N17" s="263"/>
    </row>
    <row r="18" ht="19.5" customHeight="1">
      <c r="A18" s="262" t="s">
        <v>361</v>
      </c>
      <c r="B18" s="262">
        <v>6659.0</v>
      </c>
      <c r="C18" s="262" t="s">
        <v>332</v>
      </c>
      <c r="D18" s="264">
        <v>44986.0</v>
      </c>
      <c r="E18" s="260"/>
      <c r="F18" s="265">
        <v>45146.0</v>
      </c>
      <c r="H18" s="262" t="s">
        <v>362</v>
      </c>
      <c r="I18" s="262" t="s">
        <v>363</v>
      </c>
      <c r="J18" s="262" t="s">
        <v>364</v>
      </c>
      <c r="L18" s="262"/>
      <c r="M18" s="262"/>
      <c r="N18" s="263"/>
    </row>
    <row r="19" ht="19.5" customHeight="1">
      <c r="A19" s="262" t="s">
        <v>365</v>
      </c>
      <c r="B19" s="262">
        <v>61716.0</v>
      </c>
      <c r="C19" s="262" t="s">
        <v>366</v>
      </c>
      <c r="D19" s="264">
        <v>44986.0</v>
      </c>
      <c r="E19" s="260"/>
      <c r="F19" s="265">
        <v>45146.0</v>
      </c>
      <c r="H19" s="262" t="s">
        <v>331</v>
      </c>
      <c r="I19" s="262" t="s">
        <v>322</v>
      </c>
      <c r="J19" s="262" t="s">
        <v>367</v>
      </c>
      <c r="L19" s="262"/>
      <c r="M19" s="262"/>
      <c r="N19" s="263"/>
    </row>
    <row r="20" ht="19.5" customHeight="1">
      <c r="A20" s="262" t="s">
        <v>331</v>
      </c>
      <c r="B20" s="262">
        <v>11023.0</v>
      </c>
      <c r="C20" s="262" t="s">
        <v>358</v>
      </c>
      <c r="D20" s="264">
        <v>44986.0</v>
      </c>
      <c r="E20" s="260"/>
      <c r="F20" s="265">
        <v>45146.0</v>
      </c>
      <c r="H20" s="262" t="s">
        <v>115</v>
      </c>
      <c r="I20" s="262" t="s">
        <v>343</v>
      </c>
      <c r="J20" s="262" t="s">
        <v>368</v>
      </c>
      <c r="L20" s="262"/>
      <c r="M20" s="262"/>
      <c r="N20" s="263"/>
    </row>
    <row r="21" ht="19.5" customHeight="1">
      <c r="A21" s="262" t="s">
        <v>369</v>
      </c>
      <c r="B21" s="262">
        <v>27151.0</v>
      </c>
      <c r="C21" s="262" t="s">
        <v>335</v>
      </c>
      <c r="D21" s="264">
        <v>44986.0</v>
      </c>
      <c r="E21" s="260"/>
      <c r="F21" s="265">
        <v>45146.0</v>
      </c>
      <c r="H21" s="262" t="s">
        <v>370</v>
      </c>
      <c r="I21" s="262" t="s">
        <v>332</v>
      </c>
      <c r="J21" s="262" t="s">
        <v>371</v>
      </c>
      <c r="L21" s="262"/>
      <c r="M21" s="262"/>
      <c r="N21" s="263"/>
    </row>
    <row r="22" ht="19.5" customHeight="1">
      <c r="A22" s="262" t="s">
        <v>372</v>
      </c>
      <c r="B22" s="262">
        <v>11702.0</v>
      </c>
      <c r="C22" s="262" t="s">
        <v>366</v>
      </c>
      <c r="D22" s="264">
        <v>44986.0</v>
      </c>
      <c r="E22" s="260"/>
      <c r="F22" s="265">
        <v>45146.0</v>
      </c>
      <c r="H22" s="262" t="s">
        <v>373</v>
      </c>
      <c r="I22" s="262" t="s">
        <v>363</v>
      </c>
      <c r="J22" s="262" t="s">
        <v>360</v>
      </c>
      <c r="L22" s="262"/>
      <c r="M22" s="262"/>
      <c r="N22" s="263"/>
    </row>
    <row r="23" ht="19.5" customHeight="1">
      <c r="A23" s="262" t="s">
        <v>80</v>
      </c>
      <c r="B23" s="262">
        <v>10124.0</v>
      </c>
      <c r="C23" s="262" t="s">
        <v>332</v>
      </c>
      <c r="D23" s="264">
        <v>44986.0</v>
      </c>
      <c r="E23" s="260"/>
      <c r="F23" s="265">
        <v>45146.0</v>
      </c>
      <c r="H23" s="262" t="s">
        <v>374</v>
      </c>
      <c r="I23" s="262" t="s">
        <v>335</v>
      </c>
      <c r="J23" s="262" t="s">
        <v>375</v>
      </c>
      <c r="L23" s="262"/>
      <c r="M23" s="262"/>
      <c r="N23" s="263"/>
    </row>
    <row r="24" ht="19.5" customHeight="1">
      <c r="A24" s="262" t="s">
        <v>74</v>
      </c>
      <c r="B24" s="262">
        <v>11570.0</v>
      </c>
      <c r="C24" s="262" t="s">
        <v>332</v>
      </c>
      <c r="D24" s="264">
        <v>44986.0</v>
      </c>
      <c r="E24" s="260"/>
      <c r="F24" s="265">
        <v>45146.0</v>
      </c>
      <c r="H24" s="262" t="s">
        <v>376</v>
      </c>
      <c r="I24" s="262" t="s">
        <v>377</v>
      </c>
      <c r="J24" s="262" t="s">
        <v>378</v>
      </c>
      <c r="L24" s="262"/>
      <c r="M24" s="262"/>
      <c r="N24" s="263"/>
    </row>
    <row r="25" ht="19.5" customHeight="1">
      <c r="A25" s="262" t="s">
        <v>379</v>
      </c>
      <c r="B25" s="262">
        <v>71418.0</v>
      </c>
      <c r="C25" s="262" t="s">
        <v>327</v>
      </c>
      <c r="D25" s="264">
        <v>44622.0</v>
      </c>
      <c r="E25" s="260"/>
      <c r="F25" s="265">
        <v>45126.0</v>
      </c>
      <c r="H25" s="262" t="s">
        <v>380</v>
      </c>
      <c r="I25" s="262" t="s">
        <v>335</v>
      </c>
      <c r="J25" s="262" t="s">
        <v>381</v>
      </c>
      <c r="L25" s="262"/>
      <c r="M25" s="262"/>
      <c r="N25" s="263"/>
    </row>
    <row r="26" ht="19.5" customHeight="1">
      <c r="A26" s="262" t="s">
        <v>382</v>
      </c>
      <c r="B26" s="262">
        <v>45130.0</v>
      </c>
      <c r="C26" s="262" t="s">
        <v>358</v>
      </c>
      <c r="D26" s="264">
        <v>44622.0</v>
      </c>
      <c r="E26" s="260"/>
      <c r="F26" s="265">
        <v>45126.0</v>
      </c>
      <c r="H26" s="262" t="s">
        <v>383</v>
      </c>
      <c r="I26" s="262" t="s">
        <v>366</v>
      </c>
      <c r="J26" s="262" t="s">
        <v>367</v>
      </c>
      <c r="L26" s="262"/>
      <c r="M26" s="262"/>
      <c r="N26" s="263"/>
    </row>
    <row r="27" ht="19.5" customHeight="1">
      <c r="A27" s="262" t="s">
        <v>384</v>
      </c>
      <c r="B27" s="262">
        <v>41996.0</v>
      </c>
      <c r="C27" s="262" t="s">
        <v>366</v>
      </c>
      <c r="D27" s="264">
        <v>44622.0</v>
      </c>
      <c r="E27" s="260"/>
      <c r="F27" s="265">
        <v>45126.0</v>
      </c>
      <c r="H27" s="262" t="s">
        <v>369</v>
      </c>
      <c r="I27" s="262" t="s">
        <v>335</v>
      </c>
      <c r="J27" s="262" t="s">
        <v>385</v>
      </c>
      <c r="L27" s="262"/>
      <c r="M27" s="262"/>
      <c r="N27" s="263"/>
    </row>
    <row r="28" ht="19.5" customHeight="1">
      <c r="A28" s="262" t="s">
        <v>105</v>
      </c>
      <c r="B28" s="262">
        <v>18704.0</v>
      </c>
      <c r="C28" s="262" t="s">
        <v>335</v>
      </c>
      <c r="D28" s="264">
        <v>44622.0</v>
      </c>
      <c r="E28" s="260"/>
      <c r="F28" s="265">
        <v>45126.0</v>
      </c>
      <c r="H28" s="262" t="s">
        <v>386</v>
      </c>
      <c r="I28" s="262" t="s">
        <v>322</v>
      </c>
      <c r="J28" s="262" t="s">
        <v>360</v>
      </c>
      <c r="L28" s="262"/>
      <c r="M28" s="262"/>
      <c r="N28" s="263"/>
    </row>
    <row r="29" ht="19.5" customHeight="1">
      <c r="A29" s="262" t="s">
        <v>387</v>
      </c>
      <c r="B29" s="262">
        <v>68975.0</v>
      </c>
      <c r="C29" s="262" t="s">
        <v>332</v>
      </c>
      <c r="D29" s="264">
        <v>44622.0</v>
      </c>
      <c r="E29" s="260"/>
      <c r="F29" s="265">
        <v>45126.0</v>
      </c>
      <c r="H29" s="262" t="s">
        <v>349</v>
      </c>
      <c r="I29" s="262" t="s">
        <v>335</v>
      </c>
      <c r="J29" s="262" t="s">
        <v>388</v>
      </c>
      <c r="L29" s="262"/>
      <c r="M29" s="262"/>
      <c r="N29" s="263"/>
    </row>
    <row r="30" ht="19.5" customHeight="1">
      <c r="A30" s="262" t="s">
        <v>389</v>
      </c>
      <c r="B30" s="262">
        <v>24135.0</v>
      </c>
      <c r="C30" s="262" t="s">
        <v>358</v>
      </c>
      <c r="D30" s="264">
        <v>44622.0</v>
      </c>
      <c r="E30" s="260"/>
      <c r="F30" s="265">
        <v>45126.0</v>
      </c>
      <c r="H30" s="262" t="s">
        <v>341</v>
      </c>
      <c r="I30" s="262" t="s">
        <v>335</v>
      </c>
      <c r="J30" s="262" t="s">
        <v>360</v>
      </c>
      <c r="L30" s="262"/>
      <c r="M30" s="262"/>
      <c r="N30" s="263"/>
    </row>
    <row r="31" ht="19.5" customHeight="1">
      <c r="A31" s="262" t="s">
        <v>390</v>
      </c>
      <c r="B31" s="262">
        <v>14774.0</v>
      </c>
      <c r="C31" s="262" t="s">
        <v>332</v>
      </c>
      <c r="D31" s="264">
        <v>44622.0</v>
      </c>
      <c r="E31" s="260"/>
      <c r="F31" s="265">
        <v>45126.0</v>
      </c>
      <c r="H31" s="262" t="s">
        <v>331</v>
      </c>
      <c r="I31" s="262" t="s">
        <v>332</v>
      </c>
      <c r="J31" s="262" t="s">
        <v>391</v>
      </c>
      <c r="L31" s="262"/>
      <c r="M31" s="262"/>
      <c r="N31" s="263"/>
    </row>
    <row r="32" ht="19.5" customHeight="1">
      <c r="A32" s="262" t="s">
        <v>349</v>
      </c>
      <c r="B32" s="262">
        <v>90119.0</v>
      </c>
      <c r="C32" s="262" t="s">
        <v>335</v>
      </c>
      <c r="D32" s="264">
        <v>44622.0</v>
      </c>
      <c r="E32" s="260"/>
      <c r="F32" s="265">
        <v>45126.0</v>
      </c>
      <c r="H32" s="262" t="s">
        <v>361</v>
      </c>
      <c r="I32" s="262" t="s">
        <v>332</v>
      </c>
      <c r="J32" s="262" t="s">
        <v>348</v>
      </c>
      <c r="L32" s="262"/>
      <c r="M32" s="262"/>
      <c r="N32" s="263"/>
    </row>
    <row r="33" ht="19.5" customHeight="1">
      <c r="A33" s="262" t="s">
        <v>92</v>
      </c>
      <c r="B33" s="262">
        <v>52924.0</v>
      </c>
      <c r="C33" s="262" t="s">
        <v>358</v>
      </c>
      <c r="D33" s="264">
        <v>44622.0</v>
      </c>
      <c r="E33" s="260"/>
      <c r="F33" s="265">
        <v>45126.0</v>
      </c>
      <c r="H33" s="260"/>
      <c r="I33" s="260"/>
      <c r="J33" s="260"/>
      <c r="L33" s="260"/>
      <c r="M33" s="260"/>
      <c r="N33" s="267"/>
    </row>
    <row r="34" ht="19.5" customHeight="1">
      <c r="A34" s="262" t="s">
        <v>65</v>
      </c>
      <c r="B34" s="262">
        <v>12795.0</v>
      </c>
      <c r="C34" s="262" t="s">
        <v>332</v>
      </c>
      <c r="D34" s="264">
        <v>44622.0</v>
      </c>
      <c r="E34" s="260"/>
      <c r="F34" s="265">
        <v>45126.0</v>
      </c>
      <c r="H34" s="260"/>
      <c r="I34" s="260"/>
      <c r="J34" s="260"/>
      <c r="L34" s="260"/>
      <c r="M34" s="260"/>
      <c r="N34" s="267"/>
    </row>
    <row r="35" ht="19.5" customHeight="1">
      <c r="A35" s="262" t="s">
        <v>89</v>
      </c>
      <c r="B35" s="262">
        <v>12579.0</v>
      </c>
      <c r="C35" s="262" t="s">
        <v>322</v>
      </c>
      <c r="D35" s="264">
        <v>44622.0</v>
      </c>
      <c r="E35" s="260"/>
      <c r="F35" s="265">
        <v>45126.0</v>
      </c>
      <c r="H35" s="260"/>
      <c r="I35" s="260"/>
      <c r="J35" s="260"/>
      <c r="L35" s="260"/>
      <c r="M35" s="260"/>
      <c r="N35" s="267"/>
    </row>
    <row r="36" ht="19.5" customHeight="1">
      <c r="A36" s="262" t="s">
        <v>102</v>
      </c>
      <c r="B36" s="262">
        <v>99440.0</v>
      </c>
      <c r="C36" s="262" t="s">
        <v>322</v>
      </c>
      <c r="D36" s="264">
        <v>44622.0</v>
      </c>
      <c r="E36" s="260"/>
      <c r="F36" s="265">
        <v>45126.0</v>
      </c>
      <c r="H36" s="260"/>
      <c r="I36" s="260"/>
      <c r="J36" s="260"/>
      <c r="L36" s="260"/>
      <c r="M36" s="260"/>
      <c r="N36" s="267"/>
    </row>
    <row r="37" ht="19.5" customHeight="1">
      <c r="A37" s="262" t="s">
        <v>35</v>
      </c>
      <c r="B37" s="262">
        <v>54077.0</v>
      </c>
      <c r="C37" s="262" t="s">
        <v>337</v>
      </c>
      <c r="D37" s="262" t="s">
        <v>344</v>
      </c>
      <c r="E37" s="260"/>
      <c r="F37" s="265">
        <v>45125.0</v>
      </c>
      <c r="H37" s="260"/>
      <c r="I37" s="260"/>
      <c r="J37" s="260"/>
      <c r="L37" s="260"/>
      <c r="M37" s="260"/>
      <c r="N37" s="267"/>
    </row>
    <row r="38" ht="19.5" customHeight="1">
      <c r="A38" s="262" t="s">
        <v>53</v>
      </c>
      <c r="B38" s="262">
        <v>23996.0</v>
      </c>
      <c r="C38" s="262" t="s">
        <v>332</v>
      </c>
      <c r="D38" s="262" t="s">
        <v>344</v>
      </c>
      <c r="E38" s="260"/>
      <c r="F38" s="265">
        <v>44990.0</v>
      </c>
      <c r="H38" s="260"/>
      <c r="I38" s="260"/>
      <c r="J38" s="260"/>
      <c r="L38" s="260"/>
      <c r="M38" s="260"/>
      <c r="N38" s="267"/>
    </row>
    <row r="39" ht="19.5" customHeight="1">
      <c r="A39" s="262" t="s">
        <v>369</v>
      </c>
      <c r="B39" s="262">
        <v>27151.0</v>
      </c>
      <c r="C39" s="262" t="s">
        <v>343</v>
      </c>
      <c r="D39" s="264">
        <v>44986.0</v>
      </c>
      <c r="E39" s="260"/>
      <c r="F39" s="265">
        <v>44966.0</v>
      </c>
      <c r="H39" s="260"/>
      <c r="I39" s="260"/>
      <c r="J39" s="260"/>
      <c r="L39" s="260"/>
      <c r="M39" s="260"/>
      <c r="N39" s="267"/>
    </row>
    <row r="40" ht="19.5" customHeight="1">
      <c r="A40" s="262" t="s">
        <v>69</v>
      </c>
      <c r="B40" s="262">
        <v>81567.0</v>
      </c>
      <c r="C40" s="262" t="s">
        <v>343</v>
      </c>
      <c r="D40" s="264">
        <v>44986.0</v>
      </c>
      <c r="E40" s="260"/>
      <c r="F40" s="265">
        <v>44966.0</v>
      </c>
      <c r="H40" s="260"/>
      <c r="I40" s="260"/>
      <c r="J40" s="260"/>
      <c r="L40" s="260"/>
      <c r="M40" s="260"/>
      <c r="N40" s="267"/>
    </row>
    <row r="41" ht="19.5" customHeight="1">
      <c r="A41" s="262" t="s">
        <v>35</v>
      </c>
      <c r="B41" s="262">
        <v>54077.0</v>
      </c>
      <c r="C41" s="262" t="s">
        <v>329</v>
      </c>
      <c r="D41" s="262" t="s">
        <v>344</v>
      </c>
      <c r="E41" s="260"/>
      <c r="F41" s="265">
        <v>44776.0</v>
      </c>
      <c r="H41" s="260"/>
      <c r="I41" s="260"/>
      <c r="J41" s="260"/>
      <c r="L41" s="260"/>
      <c r="M41" s="260"/>
      <c r="N41" s="267"/>
    </row>
    <row r="42" ht="19.5" customHeight="1">
      <c r="A42" s="262" t="s">
        <v>374</v>
      </c>
      <c r="B42" s="262">
        <v>17077.0</v>
      </c>
      <c r="C42" s="262" t="s">
        <v>335</v>
      </c>
      <c r="D42" s="262" t="s">
        <v>344</v>
      </c>
      <c r="E42" s="260"/>
      <c r="F42" s="265">
        <v>44762.0</v>
      </c>
      <c r="H42" s="260"/>
      <c r="I42" s="260"/>
      <c r="J42" s="260"/>
      <c r="L42" s="260"/>
      <c r="M42" s="260"/>
      <c r="N42" s="267"/>
    </row>
    <row r="43" ht="19.5" customHeight="1">
      <c r="A43" s="262" t="s">
        <v>374</v>
      </c>
      <c r="B43" s="262">
        <v>17077.0</v>
      </c>
      <c r="C43" s="262" t="s">
        <v>332</v>
      </c>
      <c r="D43" s="262" t="s">
        <v>344</v>
      </c>
      <c r="E43" s="260"/>
      <c r="F43" s="265">
        <v>44470.0</v>
      </c>
      <c r="H43" s="260"/>
      <c r="I43" s="260"/>
      <c r="J43" s="260"/>
      <c r="L43" s="260"/>
      <c r="M43" s="260"/>
      <c r="N43" s="267"/>
    </row>
    <row r="44" ht="19.5" customHeight="1">
      <c r="A44" s="262" t="s">
        <v>110</v>
      </c>
      <c r="B44" s="262">
        <v>30253.0</v>
      </c>
      <c r="C44" s="262" t="s">
        <v>332</v>
      </c>
      <c r="D44" s="264">
        <v>44623.0</v>
      </c>
      <c r="E44" s="260"/>
      <c r="F44" s="265">
        <v>44467.0</v>
      </c>
      <c r="H44" s="260"/>
      <c r="I44" s="260"/>
      <c r="J44" s="260"/>
      <c r="L44" s="260"/>
      <c r="M44" s="260"/>
      <c r="N44" s="267"/>
    </row>
    <row r="45" ht="19.5" customHeight="1">
      <c r="A45" s="262" t="s">
        <v>374</v>
      </c>
      <c r="B45" s="262">
        <v>17077.0</v>
      </c>
      <c r="C45" s="262" t="s">
        <v>332</v>
      </c>
      <c r="D45" s="264">
        <v>44623.0</v>
      </c>
      <c r="E45" s="260"/>
      <c r="F45" s="265">
        <v>44344.0</v>
      </c>
      <c r="H45" s="260"/>
      <c r="I45" s="260"/>
      <c r="J45" s="260"/>
      <c r="L45" s="260"/>
      <c r="M45" s="260"/>
      <c r="N45" s="267"/>
    </row>
    <row r="46" ht="19.5" customHeight="1">
      <c r="A46" s="262" t="s">
        <v>35</v>
      </c>
      <c r="B46" s="262">
        <v>54077.0</v>
      </c>
      <c r="C46" s="262" t="s">
        <v>343</v>
      </c>
      <c r="D46" s="264">
        <v>44623.0</v>
      </c>
      <c r="E46" s="260"/>
      <c r="F46" s="265">
        <v>44322.0</v>
      </c>
      <c r="H46" s="260"/>
      <c r="I46" s="260"/>
      <c r="J46" s="260"/>
      <c r="L46" s="260"/>
      <c r="M46" s="260"/>
      <c r="N46" s="267"/>
    </row>
    <row r="47">
      <c r="A47" s="262" t="s">
        <v>379</v>
      </c>
      <c r="B47" s="262">
        <v>71418.0</v>
      </c>
      <c r="C47" s="262" t="s">
        <v>343</v>
      </c>
      <c r="D47" s="264">
        <v>44622.0</v>
      </c>
      <c r="E47" s="260"/>
      <c r="F47" s="265">
        <v>44264.0</v>
      </c>
      <c r="H47" s="268"/>
      <c r="I47" s="268"/>
      <c r="J47" s="268"/>
      <c r="L47" s="268"/>
      <c r="M47" s="268"/>
      <c r="N47" s="269"/>
    </row>
    <row r="48">
      <c r="A48" s="268"/>
      <c r="B48" s="268"/>
      <c r="C48" s="268"/>
      <c r="D48" s="268"/>
      <c r="E48" s="268"/>
      <c r="F48" s="268"/>
      <c r="H48" s="268"/>
      <c r="I48" s="268"/>
      <c r="J48" s="268"/>
      <c r="L48" s="268"/>
      <c r="M48" s="268"/>
      <c r="N48" s="269"/>
    </row>
    <row r="49">
      <c r="A49" s="268"/>
      <c r="B49" s="268"/>
      <c r="C49" s="268"/>
      <c r="D49" s="268"/>
      <c r="E49" s="268"/>
      <c r="F49" s="268"/>
      <c r="H49" s="268"/>
      <c r="I49" s="268"/>
      <c r="J49" s="268"/>
      <c r="L49" s="268"/>
      <c r="M49" s="268"/>
      <c r="N49" s="269"/>
    </row>
    <row r="50">
      <c r="A50" s="268"/>
      <c r="B50" s="268"/>
      <c r="C50" s="268"/>
      <c r="D50" s="268"/>
      <c r="E50" s="268"/>
      <c r="F50" s="268"/>
      <c r="H50" s="268"/>
      <c r="I50" s="268"/>
      <c r="J50" s="268"/>
      <c r="L50" s="268"/>
      <c r="M50" s="268"/>
      <c r="N50" s="269"/>
    </row>
    <row r="51">
      <c r="A51" s="268"/>
      <c r="B51" s="268"/>
      <c r="C51" s="268"/>
      <c r="D51" s="268"/>
      <c r="E51" s="268"/>
      <c r="F51" s="268"/>
      <c r="H51" s="268"/>
      <c r="I51" s="268"/>
      <c r="J51" s="268"/>
      <c r="L51" s="268"/>
      <c r="M51" s="268"/>
      <c r="N51" s="269"/>
    </row>
    <row r="52">
      <c r="A52" s="268"/>
      <c r="B52" s="268"/>
      <c r="C52" s="268"/>
      <c r="D52" s="268"/>
      <c r="E52" s="268"/>
      <c r="F52" s="268"/>
      <c r="H52" s="268"/>
      <c r="I52" s="268"/>
      <c r="J52" s="268"/>
      <c r="L52" s="268"/>
      <c r="M52" s="268"/>
      <c r="N52" s="269"/>
    </row>
    <row r="53">
      <c r="A53" s="268"/>
      <c r="B53" s="268"/>
      <c r="C53" s="268"/>
      <c r="D53" s="268"/>
      <c r="E53" s="268"/>
      <c r="F53" s="268"/>
      <c r="H53" s="268"/>
      <c r="I53" s="268"/>
      <c r="J53" s="268"/>
      <c r="L53" s="268"/>
      <c r="M53" s="268"/>
      <c r="N53" s="269"/>
    </row>
    <row r="54">
      <c r="A54" s="268"/>
      <c r="B54" s="268"/>
      <c r="C54" s="268"/>
      <c r="D54" s="268"/>
      <c r="E54" s="268"/>
      <c r="F54" s="268"/>
      <c r="H54" s="268"/>
      <c r="I54" s="268"/>
      <c r="J54" s="268"/>
      <c r="L54" s="268"/>
      <c r="M54" s="268"/>
      <c r="N54" s="269"/>
    </row>
    <row r="55">
      <c r="A55" s="268"/>
      <c r="B55" s="268"/>
      <c r="C55" s="268"/>
      <c r="D55" s="268"/>
      <c r="E55" s="268"/>
      <c r="F55" s="268"/>
      <c r="H55" s="268"/>
      <c r="I55" s="268"/>
      <c r="J55" s="268"/>
      <c r="L55" s="268"/>
      <c r="M55" s="268"/>
      <c r="N55" s="269"/>
    </row>
    <row r="56">
      <c r="A56" s="268"/>
      <c r="B56" s="268"/>
      <c r="C56" s="268"/>
      <c r="D56" s="268"/>
      <c r="E56" s="268"/>
      <c r="F56" s="268"/>
      <c r="H56" s="268"/>
      <c r="I56" s="268"/>
      <c r="J56" s="268"/>
      <c r="L56" s="268"/>
      <c r="M56" s="268"/>
      <c r="N56" s="269"/>
    </row>
    <row r="57">
      <c r="A57" s="268"/>
      <c r="B57" s="268"/>
      <c r="C57" s="268"/>
      <c r="D57" s="268"/>
      <c r="E57" s="268"/>
      <c r="F57" s="268"/>
      <c r="H57" s="268"/>
      <c r="I57" s="268"/>
      <c r="J57" s="268"/>
      <c r="L57" s="268"/>
      <c r="M57" s="268"/>
      <c r="N57" s="269"/>
    </row>
    <row r="58">
      <c r="A58" s="268"/>
      <c r="B58" s="268"/>
      <c r="C58" s="268"/>
      <c r="D58" s="268"/>
      <c r="E58" s="268"/>
      <c r="F58" s="268"/>
      <c r="H58" s="268"/>
      <c r="I58" s="268"/>
      <c r="J58" s="268"/>
      <c r="L58" s="268"/>
      <c r="M58" s="268"/>
      <c r="N58" s="269"/>
    </row>
    <row r="59">
      <c r="A59" s="268"/>
      <c r="B59" s="268"/>
      <c r="C59" s="268"/>
      <c r="D59" s="268"/>
      <c r="E59" s="268"/>
      <c r="F59" s="268"/>
      <c r="H59" s="268"/>
      <c r="I59" s="268"/>
      <c r="J59" s="268"/>
      <c r="L59" s="268"/>
      <c r="M59" s="268"/>
      <c r="N59" s="269"/>
    </row>
    <row r="60">
      <c r="A60" s="268"/>
      <c r="B60" s="268"/>
      <c r="C60" s="268"/>
      <c r="D60" s="268"/>
      <c r="E60" s="268"/>
      <c r="F60" s="268"/>
      <c r="H60" s="268"/>
      <c r="I60" s="268"/>
      <c r="J60" s="268"/>
      <c r="L60" s="268"/>
      <c r="M60" s="268"/>
      <c r="N60" s="269"/>
    </row>
    <row r="61">
      <c r="A61" s="268"/>
      <c r="B61" s="268"/>
      <c r="C61" s="268"/>
      <c r="D61" s="268"/>
      <c r="E61" s="268"/>
      <c r="F61" s="268"/>
      <c r="H61" s="268"/>
      <c r="I61" s="268"/>
      <c r="J61" s="268"/>
      <c r="L61" s="268"/>
      <c r="M61" s="268"/>
      <c r="N61" s="269"/>
    </row>
    <row r="62">
      <c r="A62" s="258"/>
      <c r="B62" s="258"/>
      <c r="C62" s="258"/>
      <c r="D62" s="258"/>
      <c r="E62" s="260"/>
      <c r="F62" s="270"/>
      <c r="H62" s="268"/>
      <c r="I62" s="268"/>
      <c r="J62" s="268"/>
      <c r="L62" s="268"/>
      <c r="M62" s="268"/>
      <c r="N62" s="269"/>
    </row>
    <row r="63">
      <c r="A63" s="268"/>
      <c r="B63" s="268"/>
      <c r="C63" s="268"/>
      <c r="D63" s="268"/>
      <c r="E63" s="268"/>
      <c r="F63" s="268"/>
      <c r="H63" s="268"/>
      <c r="I63" s="268"/>
      <c r="J63" s="268"/>
      <c r="L63" s="268"/>
      <c r="M63" s="268"/>
      <c r="N63" s="269"/>
    </row>
    <row r="64">
      <c r="A64" s="268"/>
      <c r="B64" s="268"/>
      <c r="C64" s="268"/>
      <c r="D64" s="268"/>
      <c r="E64" s="268"/>
      <c r="F64" s="268"/>
      <c r="H64" s="268"/>
      <c r="I64" s="268"/>
      <c r="J64" s="268"/>
      <c r="L64" s="268"/>
      <c r="M64" s="268"/>
      <c r="N64" s="269"/>
    </row>
    <row r="65">
      <c r="A65" s="268"/>
      <c r="B65" s="268"/>
      <c r="C65" s="268"/>
      <c r="D65" s="268"/>
      <c r="E65" s="268"/>
      <c r="F65" s="268"/>
      <c r="H65" s="268"/>
      <c r="I65" s="268"/>
      <c r="J65" s="268"/>
      <c r="L65" s="268"/>
      <c r="M65" s="268"/>
      <c r="N65" s="269"/>
    </row>
    <row r="66">
      <c r="A66" s="268"/>
      <c r="B66" s="268"/>
      <c r="C66" s="268"/>
      <c r="D66" s="268"/>
      <c r="E66" s="268"/>
      <c r="F66" s="268"/>
      <c r="H66" s="268"/>
      <c r="I66" s="268"/>
      <c r="J66" s="268"/>
      <c r="L66" s="268"/>
      <c r="M66" s="268"/>
      <c r="N66" s="269"/>
    </row>
    <row r="67">
      <c r="A67" s="268"/>
      <c r="B67" s="268"/>
      <c r="C67" s="268"/>
      <c r="D67" s="268"/>
      <c r="E67" s="268"/>
      <c r="F67" s="268"/>
      <c r="H67" s="268"/>
      <c r="I67" s="268"/>
      <c r="J67" s="268"/>
      <c r="L67" s="268"/>
      <c r="M67" s="268"/>
      <c r="N67" s="269"/>
    </row>
    <row r="68">
      <c r="A68" s="268"/>
      <c r="B68" s="268"/>
      <c r="C68" s="268"/>
      <c r="D68" s="268"/>
      <c r="E68" s="268"/>
      <c r="F68" s="268"/>
      <c r="H68" s="268"/>
      <c r="I68" s="268"/>
      <c r="J68" s="268"/>
      <c r="L68" s="268"/>
      <c r="M68" s="268"/>
      <c r="N68" s="269"/>
    </row>
    <row r="69">
      <c r="A69" s="268"/>
      <c r="B69" s="268"/>
      <c r="C69" s="268"/>
      <c r="D69" s="268"/>
      <c r="E69" s="268"/>
      <c r="F69" s="268"/>
      <c r="H69" s="268"/>
      <c r="I69" s="268"/>
      <c r="J69" s="268"/>
      <c r="L69" s="268"/>
      <c r="M69" s="268"/>
      <c r="N69" s="269"/>
    </row>
    <row r="70">
      <c r="A70" s="268"/>
      <c r="B70" s="268"/>
      <c r="C70" s="268"/>
      <c r="D70" s="268"/>
      <c r="E70" s="268"/>
      <c r="F70" s="268"/>
      <c r="H70" s="268"/>
      <c r="I70" s="268"/>
      <c r="J70" s="268"/>
      <c r="L70" s="268"/>
      <c r="M70" s="268"/>
      <c r="N70" s="269"/>
    </row>
    <row r="71">
      <c r="A71" s="268"/>
      <c r="B71" s="268"/>
      <c r="C71" s="268"/>
      <c r="D71" s="268"/>
      <c r="E71" s="268"/>
      <c r="F71" s="268"/>
      <c r="H71" s="268"/>
      <c r="I71" s="268"/>
      <c r="J71" s="268"/>
      <c r="L71" s="268"/>
      <c r="M71" s="268"/>
      <c r="N71" s="269"/>
    </row>
    <row r="72">
      <c r="A72" s="268"/>
      <c r="B72" s="268"/>
      <c r="C72" s="268"/>
      <c r="D72" s="268"/>
      <c r="E72" s="268"/>
      <c r="F72" s="268"/>
      <c r="H72" s="268"/>
      <c r="I72" s="268"/>
      <c r="J72" s="268"/>
      <c r="L72" s="268"/>
      <c r="M72" s="268"/>
      <c r="N72" s="269"/>
    </row>
    <row r="73">
      <c r="A73" s="268"/>
      <c r="B73" s="268"/>
      <c r="C73" s="268"/>
      <c r="D73" s="268"/>
      <c r="E73" s="268"/>
      <c r="F73" s="268"/>
      <c r="H73" s="268"/>
      <c r="I73" s="268"/>
      <c r="J73" s="268"/>
      <c r="L73" s="268"/>
      <c r="M73" s="268"/>
      <c r="N73" s="269"/>
    </row>
    <row r="74">
      <c r="A74" s="268"/>
      <c r="B74" s="268"/>
      <c r="C74" s="268"/>
      <c r="D74" s="268"/>
      <c r="E74" s="268"/>
      <c r="F74" s="268"/>
      <c r="H74" s="268"/>
      <c r="I74" s="268"/>
      <c r="J74" s="268"/>
      <c r="L74" s="268"/>
      <c r="M74" s="268"/>
      <c r="N74" s="269"/>
    </row>
    <row r="75">
      <c r="A75" s="268"/>
      <c r="B75" s="268"/>
      <c r="C75" s="268"/>
      <c r="D75" s="268"/>
      <c r="E75" s="268"/>
      <c r="F75" s="268"/>
      <c r="H75" s="268"/>
      <c r="I75" s="268"/>
      <c r="J75" s="268"/>
      <c r="L75" s="268"/>
      <c r="M75" s="268"/>
      <c r="N75" s="269"/>
    </row>
    <row r="76">
      <c r="A76" s="268"/>
      <c r="B76" s="268"/>
      <c r="C76" s="268"/>
      <c r="D76" s="268"/>
      <c r="E76" s="268"/>
      <c r="F76" s="268"/>
      <c r="H76" s="268"/>
      <c r="I76" s="268"/>
      <c r="J76" s="268"/>
      <c r="L76" s="268"/>
      <c r="M76" s="268"/>
      <c r="N76" s="269"/>
    </row>
    <row r="77">
      <c r="A77" s="268"/>
      <c r="B77" s="268"/>
      <c r="C77" s="268"/>
      <c r="D77" s="268"/>
      <c r="E77" s="268"/>
      <c r="F77" s="268"/>
      <c r="H77" s="268"/>
      <c r="I77" s="268"/>
      <c r="J77" s="268"/>
      <c r="L77" s="268"/>
      <c r="M77" s="268"/>
      <c r="N77" s="269"/>
    </row>
    <row r="78">
      <c r="A78" s="268"/>
      <c r="B78" s="268"/>
      <c r="C78" s="268"/>
      <c r="D78" s="268"/>
      <c r="E78" s="268"/>
      <c r="F78" s="268"/>
      <c r="H78" s="268"/>
      <c r="I78" s="268"/>
      <c r="J78" s="268"/>
      <c r="L78" s="268"/>
      <c r="M78" s="268"/>
      <c r="N78" s="269"/>
    </row>
    <row r="79">
      <c r="A79" s="268"/>
      <c r="B79" s="268"/>
      <c r="C79" s="268"/>
      <c r="D79" s="268"/>
      <c r="E79" s="268"/>
      <c r="F79" s="268"/>
      <c r="H79" s="268"/>
      <c r="I79" s="268"/>
      <c r="J79" s="268"/>
      <c r="L79" s="268"/>
      <c r="M79" s="268"/>
      <c r="N79" s="269"/>
    </row>
    <row r="80">
      <c r="A80" s="268"/>
      <c r="B80" s="268"/>
      <c r="C80" s="268"/>
      <c r="D80" s="268"/>
      <c r="E80" s="268"/>
      <c r="F80" s="268"/>
      <c r="H80" s="268"/>
      <c r="I80" s="268"/>
      <c r="J80" s="268"/>
      <c r="L80" s="268"/>
      <c r="M80" s="268"/>
      <c r="N80" s="269"/>
    </row>
    <row r="81">
      <c r="A81" s="268"/>
      <c r="B81" s="268"/>
      <c r="C81" s="268"/>
      <c r="D81" s="268"/>
      <c r="E81" s="268"/>
      <c r="F81" s="268"/>
      <c r="H81" s="268"/>
      <c r="I81" s="268"/>
      <c r="J81" s="268"/>
      <c r="L81" s="268"/>
      <c r="M81" s="268"/>
      <c r="N81" s="269"/>
    </row>
    <row r="82">
      <c r="A82" s="268"/>
      <c r="B82" s="268"/>
      <c r="C82" s="268"/>
      <c r="D82" s="268"/>
      <c r="E82" s="268"/>
      <c r="F82" s="268"/>
      <c r="H82" s="268"/>
      <c r="I82" s="268"/>
      <c r="J82" s="268"/>
      <c r="L82" s="268"/>
      <c r="M82" s="268"/>
      <c r="N82" s="269"/>
    </row>
    <row r="83">
      <c r="A83" s="268"/>
      <c r="B83" s="268"/>
      <c r="C83" s="268"/>
      <c r="D83" s="268"/>
      <c r="E83" s="268"/>
      <c r="F83" s="268"/>
      <c r="H83" s="268"/>
      <c r="I83" s="268"/>
      <c r="J83" s="268"/>
      <c r="L83" s="268"/>
      <c r="M83" s="268"/>
      <c r="N83" s="269"/>
    </row>
    <row r="84">
      <c r="A84" s="268"/>
      <c r="B84" s="268"/>
      <c r="C84" s="268"/>
      <c r="D84" s="268"/>
      <c r="E84" s="268"/>
      <c r="F84" s="268"/>
      <c r="H84" s="268"/>
      <c r="I84" s="268"/>
      <c r="J84" s="268"/>
      <c r="L84" s="268"/>
      <c r="M84" s="268"/>
      <c r="N84" s="269"/>
    </row>
    <row r="85">
      <c r="A85" s="268"/>
      <c r="B85" s="268"/>
      <c r="C85" s="268"/>
      <c r="D85" s="268"/>
      <c r="E85" s="268"/>
      <c r="F85" s="268"/>
      <c r="H85" s="268"/>
      <c r="I85" s="268"/>
      <c r="J85" s="268"/>
      <c r="L85" s="268"/>
      <c r="M85" s="268"/>
      <c r="N85" s="269"/>
    </row>
    <row r="86">
      <c r="A86" s="268"/>
      <c r="B86" s="268"/>
      <c r="C86" s="268"/>
      <c r="D86" s="268"/>
      <c r="E86" s="268"/>
      <c r="F86" s="268"/>
      <c r="H86" s="268"/>
      <c r="I86" s="268"/>
      <c r="J86" s="268"/>
      <c r="L86" s="268"/>
      <c r="M86" s="268"/>
      <c r="N86" s="269"/>
    </row>
    <row r="87">
      <c r="A87" s="268"/>
      <c r="B87" s="268"/>
      <c r="C87" s="268"/>
      <c r="D87" s="268"/>
      <c r="E87" s="268"/>
      <c r="F87" s="268"/>
      <c r="H87" s="268"/>
      <c r="I87" s="268"/>
      <c r="J87" s="268"/>
      <c r="L87" s="268"/>
      <c r="M87" s="268"/>
      <c r="N87" s="269"/>
    </row>
    <row r="88">
      <c r="A88" s="268"/>
      <c r="B88" s="268"/>
      <c r="C88" s="268"/>
      <c r="D88" s="268"/>
      <c r="E88" s="268"/>
      <c r="F88" s="268"/>
      <c r="H88" s="268"/>
      <c r="I88" s="268"/>
      <c r="J88" s="268"/>
      <c r="L88" s="268"/>
      <c r="M88" s="268"/>
      <c r="N88" s="269"/>
    </row>
    <row r="89">
      <c r="A89" s="268"/>
      <c r="B89" s="268"/>
      <c r="C89" s="268"/>
      <c r="D89" s="268"/>
      <c r="E89" s="268"/>
      <c r="F89" s="268"/>
      <c r="H89" s="268"/>
      <c r="I89" s="268"/>
      <c r="J89" s="268"/>
      <c r="L89" s="268"/>
      <c r="M89" s="268"/>
      <c r="N89" s="269"/>
    </row>
    <row r="90">
      <c r="A90" s="268"/>
      <c r="B90" s="268"/>
      <c r="C90" s="268"/>
      <c r="D90" s="268"/>
      <c r="E90" s="268"/>
      <c r="F90" s="268"/>
      <c r="H90" s="268"/>
      <c r="I90" s="268"/>
      <c r="J90" s="268"/>
      <c r="L90" s="268"/>
      <c r="M90" s="268"/>
      <c r="N90" s="269"/>
    </row>
    <row r="91">
      <c r="A91" s="268"/>
      <c r="B91" s="268"/>
      <c r="C91" s="268"/>
      <c r="D91" s="268"/>
      <c r="E91" s="268"/>
      <c r="F91" s="268"/>
      <c r="H91" s="268"/>
      <c r="I91" s="268"/>
      <c r="J91" s="268"/>
      <c r="L91" s="268"/>
      <c r="M91" s="268"/>
      <c r="N91" s="269"/>
    </row>
    <row r="92">
      <c r="A92" s="268"/>
      <c r="B92" s="268"/>
      <c r="C92" s="268"/>
      <c r="D92" s="268"/>
      <c r="E92" s="268"/>
      <c r="F92" s="268"/>
      <c r="H92" s="268"/>
      <c r="I92" s="268"/>
      <c r="J92" s="268"/>
      <c r="L92" s="268"/>
      <c r="M92" s="268"/>
      <c r="N92" s="269"/>
    </row>
    <row r="93">
      <c r="A93" s="268"/>
      <c r="B93" s="268"/>
      <c r="C93" s="268"/>
      <c r="D93" s="268"/>
      <c r="E93" s="268"/>
      <c r="F93" s="268"/>
      <c r="H93" s="268"/>
      <c r="I93" s="268"/>
      <c r="J93" s="268"/>
      <c r="L93" s="268"/>
      <c r="M93" s="268"/>
      <c r="N93" s="269"/>
    </row>
    <row r="94">
      <c r="A94" s="268"/>
      <c r="B94" s="268"/>
      <c r="C94" s="268"/>
      <c r="D94" s="268"/>
      <c r="E94" s="268"/>
      <c r="F94" s="268"/>
      <c r="H94" s="268"/>
      <c r="I94" s="268"/>
      <c r="J94" s="268"/>
      <c r="L94" s="268"/>
      <c r="M94" s="268"/>
      <c r="N94" s="269"/>
    </row>
    <row r="95">
      <c r="A95" s="268"/>
      <c r="B95" s="268"/>
      <c r="C95" s="268"/>
      <c r="D95" s="268"/>
      <c r="E95" s="268"/>
      <c r="F95" s="268"/>
      <c r="H95" s="268"/>
      <c r="I95" s="268"/>
      <c r="J95" s="268"/>
      <c r="L95" s="268"/>
      <c r="M95" s="268"/>
      <c r="N95" s="269"/>
    </row>
    <row r="96">
      <c r="A96" s="268"/>
      <c r="B96" s="268"/>
      <c r="C96" s="268"/>
      <c r="D96" s="268"/>
      <c r="E96" s="268"/>
      <c r="F96" s="268"/>
      <c r="H96" s="268"/>
      <c r="I96" s="268"/>
      <c r="J96" s="268"/>
      <c r="L96" s="268"/>
      <c r="M96" s="268"/>
      <c r="N96" s="269"/>
    </row>
    <row r="97">
      <c r="A97" s="268"/>
      <c r="B97" s="268"/>
      <c r="C97" s="268"/>
      <c r="D97" s="268"/>
      <c r="E97" s="268"/>
      <c r="F97" s="268"/>
      <c r="H97" s="268"/>
      <c r="I97" s="268"/>
      <c r="J97" s="268"/>
      <c r="L97" s="268"/>
      <c r="M97" s="268"/>
      <c r="N97" s="269"/>
    </row>
    <row r="98">
      <c r="A98" s="268"/>
      <c r="B98" s="268"/>
      <c r="C98" s="268"/>
      <c r="D98" s="268"/>
      <c r="E98" s="268"/>
      <c r="F98" s="268"/>
      <c r="H98" s="268"/>
      <c r="I98" s="268"/>
      <c r="J98" s="268"/>
      <c r="L98" s="268"/>
      <c r="M98" s="268"/>
      <c r="N98" s="269"/>
    </row>
    <row r="99">
      <c r="A99" s="268"/>
      <c r="B99" s="268"/>
      <c r="C99" s="268"/>
      <c r="D99" s="268"/>
      <c r="E99" s="268"/>
      <c r="F99" s="268"/>
      <c r="H99" s="268"/>
      <c r="I99" s="268"/>
      <c r="J99" s="268"/>
      <c r="L99" s="268"/>
      <c r="M99" s="268"/>
      <c r="N99" s="269"/>
    </row>
    <row r="100">
      <c r="A100" s="268"/>
      <c r="B100" s="268"/>
      <c r="C100" s="268"/>
      <c r="D100" s="268"/>
      <c r="E100" s="268"/>
      <c r="F100" s="268"/>
      <c r="H100" s="268"/>
      <c r="I100" s="268"/>
      <c r="J100" s="268"/>
      <c r="L100" s="268"/>
      <c r="M100" s="268"/>
      <c r="N100" s="269"/>
    </row>
  </sheetData>
  <autoFilter ref="$A$2:$F$100">
    <sortState ref="A2:F100">
      <sortCondition descending="1" ref="F2:F100"/>
    </sortState>
  </autoFilter>
  <mergeCells count="5">
    <mergeCell ref="A1:F1"/>
    <mergeCell ref="G1:G100"/>
    <mergeCell ref="H1:J1"/>
    <mergeCell ref="K1:K100"/>
    <mergeCell ref="L1:M1"/>
  </mergeCells>
  <drawing r:id="rId2"/>
  <legacyDrawing r:id="rId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75"/>
    <col customWidth="1" min="6" max="6" width="2.75"/>
    <col customWidth="1" min="11" max="11" width="2.75"/>
    <col customWidth="1" min="16" max="16" width="2.75"/>
    <col customWidth="1" min="21" max="21" width="2.75"/>
    <col customWidth="1" min="26" max="26" width="2.75"/>
    <col customWidth="1" min="31" max="31" width="2.75"/>
  </cols>
  <sheetData>
    <row r="1">
      <c r="A1" s="271"/>
      <c r="B1" s="272"/>
      <c r="C1" s="272"/>
      <c r="D1" s="272"/>
      <c r="E1" s="272"/>
      <c r="F1" s="273"/>
      <c r="G1" s="272"/>
      <c r="H1" s="272"/>
      <c r="I1" s="272"/>
      <c r="J1" s="272"/>
      <c r="K1" s="273"/>
      <c r="L1" s="272"/>
      <c r="M1" s="272"/>
      <c r="N1" s="272"/>
      <c r="O1" s="272"/>
      <c r="P1" s="273"/>
      <c r="Q1" s="272"/>
      <c r="R1" s="272"/>
      <c r="S1" s="272"/>
      <c r="T1" s="272"/>
      <c r="U1" s="273"/>
      <c r="V1" s="272"/>
      <c r="W1" s="272"/>
      <c r="X1" s="272"/>
      <c r="Y1" s="272"/>
      <c r="Z1" s="273"/>
      <c r="AA1" s="272"/>
      <c r="AB1" s="272"/>
      <c r="AC1" s="272"/>
      <c r="AD1" s="272"/>
      <c r="AE1" s="274"/>
    </row>
    <row r="2">
      <c r="A2" s="271"/>
      <c r="B2" s="275" t="s">
        <v>392</v>
      </c>
      <c r="C2" s="276"/>
      <c r="D2" s="276"/>
      <c r="E2" s="277"/>
      <c r="F2" s="278"/>
      <c r="G2" s="279" t="s">
        <v>393</v>
      </c>
      <c r="H2" s="276"/>
      <c r="I2" s="276"/>
      <c r="J2" s="277"/>
      <c r="K2" s="280"/>
      <c r="L2" s="279" t="s">
        <v>394</v>
      </c>
      <c r="M2" s="276"/>
      <c r="N2" s="276"/>
      <c r="O2" s="277"/>
      <c r="P2" s="280"/>
      <c r="Q2" s="279" t="s">
        <v>395</v>
      </c>
      <c r="R2" s="276"/>
      <c r="S2" s="276"/>
      <c r="T2" s="277"/>
      <c r="U2" s="280"/>
      <c r="V2" s="279" t="s">
        <v>396</v>
      </c>
      <c r="W2" s="276"/>
      <c r="X2" s="276"/>
      <c r="Y2" s="277"/>
      <c r="Z2" s="280"/>
      <c r="AA2" s="279" t="s">
        <v>397</v>
      </c>
      <c r="AB2" s="276"/>
      <c r="AC2" s="276"/>
      <c r="AD2" s="277"/>
      <c r="AE2" s="274"/>
    </row>
    <row r="3">
      <c r="A3" s="281"/>
      <c r="B3" s="282"/>
      <c r="C3" s="282"/>
      <c r="D3" s="282"/>
      <c r="E3" s="282"/>
      <c r="F3" s="282"/>
      <c r="G3" s="282"/>
      <c r="H3" s="282"/>
      <c r="I3" s="282"/>
      <c r="J3" s="282"/>
      <c r="K3" s="283"/>
      <c r="L3" s="282"/>
      <c r="M3" s="282"/>
      <c r="N3" s="282"/>
      <c r="O3" s="282"/>
      <c r="P3" s="283"/>
      <c r="Q3" s="282"/>
      <c r="R3" s="282"/>
      <c r="S3" s="282"/>
      <c r="T3" s="282"/>
      <c r="U3" s="281"/>
      <c r="V3" s="284" t="s">
        <v>398</v>
      </c>
      <c r="W3" s="276"/>
      <c r="X3" s="276"/>
      <c r="Y3" s="277"/>
      <c r="Z3" s="285"/>
      <c r="AA3" s="282"/>
      <c r="AB3" s="282"/>
      <c r="AC3" s="282"/>
      <c r="AD3" s="282"/>
      <c r="AE3" s="283"/>
    </row>
    <row r="4">
      <c r="A4" s="286"/>
      <c r="B4" s="287" t="s">
        <v>399</v>
      </c>
      <c r="C4" s="288"/>
      <c r="D4" s="288"/>
      <c r="E4" s="289"/>
      <c r="F4" s="290"/>
      <c r="G4" s="291" t="s">
        <v>400</v>
      </c>
      <c r="H4" s="288"/>
      <c r="I4" s="288"/>
      <c r="J4" s="289"/>
      <c r="K4" s="280"/>
      <c r="L4" s="291" t="s">
        <v>401</v>
      </c>
      <c r="M4" s="288"/>
      <c r="N4" s="288"/>
      <c r="O4" s="289"/>
      <c r="P4" s="280"/>
      <c r="Q4" s="291" t="s">
        <v>402</v>
      </c>
      <c r="R4" s="288"/>
      <c r="S4" s="288"/>
      <c r="T4" s="289"/>
      <c r="U4" s="280"/>
      <c r="V4" s="292" t="s">
        <v>403</v>
      </c>
      <c r="W4" s="227"/>
      <c r="X4" s="227"/>
      <c r="Y4" s="293"/>
      <c r="Z4" s="280"/>
      <c r="AA4" s="287" t="s">
        <v>404</v>
      </c>
      <c r="AB4" s="288"/>
      <c r="AC4" s="288"/>
      <c r="AD4" s="289"/>
      <c r="AE4" s="294"/>
    </row>
    <row r="5" ht="51.0" customHeight="1">
      <c r="A5" s="295"/>
      <c r="B5" s="296"/>
      <c r="C5" s="297"/>
      <c r="D5" s="297"/>
      <c r="E5" s="298"/>
      <c r="F5" s="299"/>
      <c r="G5" s="300"/>
      <c r="H5" s="297"/>
      <c r="I5" s="297"/>
      <c r="J5" s="298"/>
      <c r="K5" s="280"/>
      <c r="L5" s="300"/>
      <c r="M5" s="297"/>
      <c r="N5" s="297"/>
      <c r="O5" s="298"/>
      <c r="P5" s="280"/>
      <c r="Q5" s="300"/>
      <c r="R5" s="297"/>
      <c r="S5" s="297"/>
      <c r="T5" s="298"/>
      <c r="U5" s="280"/>
      <c r="V5" s="300"/>
      <c r="W5" s="297"/>
      <c r="X5" s="297"/>
      <c r="Y5" s="298"/>
      <c r="Z5" s="280"/>
      <c r="AA5" s="300"/>
      <c r="AB5" s="297"/>
      <c r="AC5" s="297"/>
      <c r="AD5" s="298"/>
      <c r="AE5" s="301"/>
    </row>
    <row r="6">
      <c r="A6" s="302"/>
      <c r="B6" s="303" t="s">
        <v>158</v>
      </c>
      <c r="C6" s="297"/>
      <c r="D6" s="297"/>
      <c r="E6" s="298"/>
      <c r="F6" s="304"/>
      <c r="G6" s="303" t="s">
        <v>158</v>
      </c>
      <c r="H6" s="297"/>
      <c r="I6" s="297"/>
      <c r="J6" s="298"/>
      <c r="K6" s="280"/>
      <c r="L6" s="303" t="s">
        <v>158</v>
      </c>
      <c r="M6" s="297"/>
      <c r="N6" s="297"/>
      <c r="O6" s="298"/>
      <c r="P6" s="280"/>
      <c r="Q6" s="303" t="s">
        <v>158</v>
      </c>
      <c r="R6" s="297"/>
      <c r="S6" s="297"/>
      <c r="T6" s="298"/>
      <c r="U6" s="280"/>
      <c r="V6" s="303" t="s">
        <v>158</v>
      </c>
      <c r="W6" s="297"/>
      <c r="X6" s="297"/>
      <c r="Y6" s="298"/>
      <c r="Z6" s="280"/>
      <c r="AA6" s="303" t="s">
        <v>158</v>
      </c>
      <c r="AB6" s="297"/>
      <c r="AC6" s="297"/>
      <c r="AD6" s="298"/>
      <c r="AE6" s="305"/>
    </row>
    <row r="7">
      <c r="A7" s="306"/>
      <c r="B7" s="307" t="s">
        <v>405</v>
      </c>
      <c r="C7" s="215"/>
      <c r="D7" s="215"/>
      <c r="E7" s="308"/>
      <c r="F7" s="309"/>
      <c r="G7" s="310" t="s">
        <v>406</v>
      </c>
      <c r="H7" s="215"/>
      <c r="I7" s="215"/>
      <c r="J7" s="308"/>
      <c r="K7" s="280"/>
      <c r="L7" s="311" t="s">
        <v>407</v>
      </c>
      <c r="M7" s="215"/>
      <c r="N7" s="215"/>
      <c r="O7" s="308"/>
      <c r="P7" s="280"/>
      <c r="Q7" s="311" t="s">
        <v>408</v>
      </c>
      <c r="R7" s="215"/>
      <c r="S7" s="215"/>
      <c r="T7" s="308"/>
      <c r="U7" s="280"/>
      <c r="V7" s="311" t="s">
        <v>409</v>
      </c>
      <c r="W7" s="215"/>
      <c r="X7" s="215"/>
      <c r="Y7" s="308"/>
      <c r="Z7" s="280"/>
      <c r="AA7" s="311" t="s">
        <v>410</v>
      </c>
      <c r="AB7" s="215"/>
      <c r="AC7" s="215"/>
      <c r="AD7" s="308"/>
      <c r="AE7" s="312"/>
    </row>
    <row r="8">
      <c r="A8" s="281"/>
      <c r="B8" s="313"/>
      <c r="E8" s="314"/>
      <c r="F8" s="315"/>
      <c r="G8" s="313"/>
      <c r="J8" s="314"/>
      <c r="K8" s="280"/>
      <c r="L8" s="313"/>
      <c r="O8" s="314"/>
      <c r="P8" s="280"/>
      <c r="Q8" s="313"/>
      <c r="T8" s="314"/>
      <c r="U8" s="280"/>
      <c r="V8" s="313"/>
      <c r="Y8" s="314"/>
      <c r="Z8" s="280"/>
      <c r="AA8" s="313"/>
      <c r="AD8" s="314"/>
      <c r="AE8" s="312"/>
    </row>
    <row r="9">
      <c r="A9" s="281"/>
      <c r="B9" s="316"/>
      <c r="C9" s="317"/>
      <c r="D9" s="317"/>
      <c r="E9" s="318"/>
      <c r="F9" s="315"/>
      <c r="G9" s="316"/>
      <c r="H9" s="317"/>
      <c r="I9" s="317"/>
      <c r="J9" s="318"/>
      <c r="K9" s="285"/>
      <c r="L9" s="316"/>
      <c r="M9" s="317"/>
      <c r="N9" s="317"/>
      <c r="O9" s="318"/>
      <c r="P9" s="280"/>
      <c r="Q9" s="316"/>
      <c r="R9" s="317"/>
      <c r="S9" s="317"/>
      <c r="T9" s="318"/>
      <c r="U9" s="280"/>
      <c r="V9" s="316"/>
      <c r="W9" s="317"/>
      <c r="X9" s="317"/>
      <c r="Y9" s="318"/>
      <c r="Z9" s="280"/>
      <c r="AA9" s="316"/>
      <c r="AB9" s="317"/>
      <c r="AC9" s="317"/>
      <c r="AD9" s="318"/>
      <c r="AE9" s="312"/>
    </row>
    <row r="10">
      <c r="A10" s="281"/>
      <c r="B10" s="282"/>
      <c r="C10" s="282"/>
      <c r="D10" s="282"/>
      <c r="E10" s="282"/>
      <c r="F10" s="282"/>
      <c r="G10" s="282"/>
      <c r="H10" s="282"/>
      <c r="I10" s="282"/>
      <c r="J10" s="282"/>
      <c r="K10" s="283"/>
      <c r="L10" s="282"/>
      <c r="M10" s="282"/>
      <c r="N10" s="282"/>
      <c r="O10" s="282"/>
      <c r="P10" s="283"/>
      <c r="Q10" s="282"/>
      <c r="R10" s="282"/>
      <c r="S10" s="282"/>
      <c r="T10" s="282"/>
      <c r="U10" s="283"/>
      <c r="V10" s="282"/>
      <c r="W10" s="282"/>
      <c r="X10" s="282"/>
      <c r="Y10" s="282"/>
      <c r="Z10" s="283"/>
      <c r="AA10" s="319"/>
      <c r="AB10" s="319"/>
      <c r="AC10" s="319"/>
      <c r="AD10" s="319"/>
      <c r="AE10" s="320"/>
    </row>
    <row r="11">
      <c r="A11" s="286"/>
      <c r="B11" s="287" t="s">
        <v>411</v>
      </c>
      <c r="C11" s="288"/>
      <c r="D11" s="288"/>
      <c r="E11" s="289"/>
      <c r="F11" s="290"/>
      <c r="G11" s="291" t="s">
        <v>412</v>
      </c>
      <c r="H11" s="288"/>
      <c r="I11" s="288"/>
      <c r="J11" s="289"/>
      <c r="K11" s="280"/>
      <c r="L11" s="291" t="s">
        <v>413</v>
      </c>
      <c r="M11" s="288"/>
      <c r="N11" s="288"/>
      <c r="O11" s="289"/>
      <c r="P11" s="280"/>
      <c r="Q11" s="291" t="s">
        <v>414</v>
      </c>
      <c r="R11" s="288"/>
      <c r="S11" s="288"/>
      <c r="T11" s="289"/>
      <c r="U11" s="280"/>
      <c r="V11" s="291" t="s">
        <v>415</v>
      </c>
      <c r="W11" s="288"/>
      <c r="X11" s="288"/>
      <c r="Y11" s="289"/>
      <c r="Z11" s="280"/>
      <c r="AA11" s="287" t="s">
        <v>416</v>
      </c>
      <c r="AB11" s="288"/>
      <c r="AC11" s="288"/>
      <c r="AD11" s="289"/>
      <c r="AE11" s="294"/>
    </row>
    <row r="12" ht="52.5" customHeight="1">
      <c r="A12" s="295"/>
      <c r="B12" s="321"/>
      <c r="C12" s="297"/>
      <c r="D12" s="297"/>
      <c r="E12" s="298"/>
      <c r="F12" s="299"/>
      <c r="G12" s="300"/>
      <c r="H12" s="297"/>
      <c r="I12" s="297"/>
      <c r="J12" s="298"/>
      <c r="K12" s="280"/>
      <c r="L12" s="300"/>
      <c r="M12" s="297"/>
      <c r="N12" s="297"/>
      <c r="O12" s="298"/>
      <c r="P12" s="280"/>
      <c r="Q12" s="300"/>
      <c r="R12" s="297"/>
      <c r="S12" s="297"/>
      <c r="T12" s="298"/>
      <c r="U12" s="280"/>
      <c r="V12" s="300"/>
      <c r="W12" s="297"/>
      <c r="X12" s="297"/>
      <c r="Y12" s="298"/>
      <c r="Z12" s="280"/>
      <c r="AA12" s="300"/>
      <c r="AB12" s="297"/>
      <c r="AC12" s="297"/>
      <c r="AD12" s="298"/>
      <c r="AE12" s="301"/>
    </row>
    <row r="13">
      <c r="A13" s="302"/>
      <c r="B13" s="303" t="s">
        <v>158</v>
      </c>
      <c r="C13" s="297"/>
      <c r="D13" s="297"/>
      <c r="E13" s="298"/>
      <c r="F13" s="304"/>
      <c r="G13" s="303" t="s">
        <v>158</v>
      </c>
      <c r="H13" s="297"/>
      <c r="I13" s="297"/>
      <c r="J13" s="298"/>
      <c r="K13" s="280"/>
      <c r="L13" s="303" t="s">
        <v>158</v>
      </c>
      <c r="M13" s="297"/>
      <c r="N13" s="297"/>
      <c r="O13" s="298"/>
      <c r="P13" s="280"/>
      <c r="Q13" s="303" t="s">
        <v>158</v>
      </c>
      <c r="R13" s="297"/>
      <c r="S13" s="297"/>
      <c r="T13" s="298"/>
      <c r="U13" s="280"/>
      <c r="V13" s="303" t="s">
        <v>158</v>
      </c>
      <c r="W13" s="297"/>
      <c r="X13" s="297"/>
      <c r="Y13" s="298"/>
      <c r="Z13" s="280"/>
      <c r="AA13" s="303" t="s">
        <v>158</v>
      </c>
      <c r="AB13" s="297"/>
      <c r="AC13" s="297"/>
      <c r="AD13" s="298"/>
      <c r="AE13" s="305"/>
    </row>
    <row r="14">
      <c r="A14" s="322"/>
      <c r="B14" s="323" t="s">
        <v>417</v>
      </c>
      <c r="C14" s="215"/>
      <c r="D14" s="215"/>
      <c r="E14" s="308"/>
      <c r="F14" s="324"/>
      <c r="G14" s="311" t="s">
        <v>418</v>
      </c>
      <c r="H14" s="215"/>
      <c r="I14" s="215"/>
      <c r="J14" s="308"/>
      <c r="K14" s="280"/>
      <c r="L14" s="311" t="s">
        <v>419</v>
      </c>
      <c r="M14" s="215"/>
      <c r="N14" s="215"/>
      <c r="O14" s="308"/>
      <c r="P14" s="280"/>
      <c r="Q14" s="311" t="s">
        <v>420</v>
      </c>
      <c r="R14" s="215"/>
      <c r="S14" s="215"/>
      <c r="T14" s="308"/>
      <c r="U14" s="280"/>
      <c r="V14" s="311" t="s">
        <v>421</v>
      </c>
      <c r="W14" s="215"/>
      <c r="X14" s="215"/>
      <c r="Y14" s="308"/>
      <c r="Z14" s="280"/>
      <c r="AA14" s="311" t="s">
        <v>422</v>
      </c>
      <c r="AB14" s="215"/>
      <c r="AC14" s="215"/>
      <c r="AD14" s="308"/>
      <c r="AE14" s="312"/>
    </row>
    <row r="15">
      <c r="A15" s="322"/>
      <c r="B15" s="313"/>
      <c r="E15" s="314"/>
      <c r="F15" s="324"/>
      <c r="G15" s="313"/>
      <c r="J15" s="314"/>
      <c r="K15" s="280"/>
      <c r="L15" s="313"/>
      <c r="O15" s="314"/>
      <c r="P15" s="280"/>
      <c r="Q15" s="313"/>
      <c r="T15" s="314"/>
      <c r="U15" s="280"/>
      <c r="V15" s="313"/>
      <c r="Y15" s="314"/>
      <c r="Z15" s="280"/>
      <c r="AA15" s="313"/>
      <c r="AD15" s="314"/>
      <c r="AE15" s="312"/>
    </row>
    <row r="16">
      <c r="A16" s="322"/>
      <c r="B16" s="316"/>
      <c r="C16" s="317"/>
      <c r="D16" s="317"/>
      <c r="E16" s="318"/>
      <c r="F16" s="324"/>
      <c r="G16" s="316"/>
      <c r="H16" s="317"/>
      <c r="I16" s="317"/>
      <c r="J16" s="318"/>
      <c r="K16" s="285"/>
      <c r="L16" s="316"/>
      <c r="M16" s="317"/>
      <c r="N16" s="317"/>
      <c r="O16" s="318"/>
      <c r="P16" s="280"/>
      <c r="Q16" s="316"/>
      <c r="R16" s="317"/>
      <c r="S16" s="317"/>
      <c r="T16" s="318"/>
      <c r="U16" s="280"/>
      <c r="V16" s="316"/>
      <c r="W16" s="317"/>
      <c r="X16" s="317"/>
      <c r="Y16" s="318"/>
      <c r="Z16" s="280"/>
      <c r="AA16" s="316"/>
      <c r="AB16" s="317"/>
      <c r="AC16" s="317"/>
      <c r="AD16" s="318"/>
      <c r="AE16" s="312"/>
    </row>
    <row r="17">
      <c r="A17" s="281"/>
      <c r="B17" s="282"/>
      <c r="C17" s="282"/>
      <c r="D17" s="282"/>
      <c r="E17" s="282"/>
      <c r="F17" s="282"/>
      <c r="G17" s="282"/>
      <c r="H17" s="282"/>
      <c r="I17" s="282"/>
      <c r="J17" s="282"/>
      <c r="K17" s="283"/>
      <c r="L17" s="325"/>
      <c r="M17" s="325"/>
      <c r="N17" s="325"/>
      <c r="O17" s="325"/>
      <c r="P17" s="283"/>
      <c r="Q17" s="282"/>
      <c r="R17" s="282"/>
      <c r="S17" s="282"/>
      <c r="T17" s="282"/>
      <c r="U17" s="283"/>
      <c r="V17" s="282"/>
      <c r="W17" s="282"/>
      <c r="X17" s="282"/>
      <c r="Y17" s="282"/>
      <c r="Z17" s="283"/>
      <c r="AA17" s="325"/>
      <c r="AB17" s="325"/>
      <c r="AC17" s="325"/>
      <c r="AD17" s="325"/>
      <c r="AE17" s="283"/>
    </row>
    <row r="18">
      <c r="A18" s="286"/>
      <c r="B18" s="287" t="s">
        <v>423</v>
      </c>
      <c r="C18" s="288"/>
      <c r="D18" s="288"/>
      <c r="E18" s="289"/>
      <c r="F18" s="290"/>
      <c r="G18" s="291" t="s">
        <v>424</v>
      </c>
      <c r="H18" s="288"/>
      <c r="I18" s="288"/>
      <c r="J18" s="289"/>
      <c r="K18" s="285"/>
      <c r="L18" s="283"/>
      <c r="M18" s="283"/>
      <c r="N18" s="283"/>
      <c r="O18" s="283"/>
      <c r="P18" s="281"/>
      <c r="Q18" s="291" t="s">
        <v>425</v>
      </c>
      <c r="R18" s="288"/>
      <c r="S18" s="288"/>
      <c r="T18" s="289"/>
      <c r="U18" s="280"/>
      <c r="V18" s="291" t="s">
        <v>426</v>
      </c>
      <c r="W18" s="288"/>
      <c r="X18" s="288"/>
      <c r="Y18" s="289"/>
      <c r="Z18" s="285"/>
      <c r="AA18" s="283"/>
      <c r="AB18" s="283"/>
      <c r="AC18" s="283"/>
      <c r="AD18" s="283"/>
      <c r="AE18" s="283"/>
    </row>
    <row r="19" ht="49.5" customHeight="1">
      <c r="A19" s="295"/>
      <c r="B19" s="321" t="s">
        <v>427</v>
      </c>
      <c r="C19" s="297"/>
      <c r="D19" s="297"/>
      <c r="E19" s="298"/>
      <c r="F19" s="299"/>
      <c r="G19" s="300"/>
      <c r="H19" s="297"/>
      <c r="I19" s="297"/>
      <c r="J19" s="298"/>
      <c r="K19" s="285"/>
      <c r="L19" s="283"/>
      <c r="M19" s="283"/>
      <c r="N19" s="283"/>
      <c r="O19" s="283"/>
      <c r="P19" s="281"/>
      <c r="Q19" s="300"/>
      <c r="R19" s="297"/>
      <c r="S19" s="297"/>
      <c r="T19" s="298"/>
      <c r="U19" s="280"/>
      <c r="V19" s="300"/>
      <c r="W19" s="297"/>
      <c r="X19" s="297"/>
      <c r="Y19" s="298"/>
      <c r="Z19" s="285"/>
      <c r="AA19" s="283"/>
      <c r="AB19" s="283"/>
      <c r="AC19" s="283"/>
      <c r="AD19" s="283"/>
      <c r="AE19" s="283"/>
    </row>
    <row r="20">
      <c r="A20" s="302"/>
      <c r="B20" s="303" t="s">
        <v>158</v>
      </c>
      <c r="C20" s="297"/>
      <c r="D20" s="297"/>
      <c r="E20" s="298"/>
      <c r="F20" s="304"/>
      <c r="G20" s="303" t="s">
        <v>158</v>
      </c>
      <c r="H20" s="297"/>
      <c r="I20" s="297"/>
      <c r="J20" s="298"/>
      <c r="K20" s="285"/>
      <c r="L20" s="283"/>
      <c r="M20" s="283"/>
      <c r="N20" s="283"/>
      <c r="O20" s="283"/>
      <c r="P20" s="281"/>
      <c r="Q20" s="303" t="s">
        <v>158</v>
      </c>
      <c r="R20" s="297"/>
      <c r="S20" s="297"/>
      <c r="T20" s="298"/>
      <c r="U20" s="280"/>
      <c r="V20" s="303" t="s">
        <v>158</v>
      </c>
      <c r="W20" s="297"/>
      <c r="X20" s="297"/>
      <c r="Y20" s="298"/>
      <c r="Z20" s="285"/>
      <c r="AA20" s="283"/>
      <c r="AB20" s="283"/>
      <c r="AC20" s="283"/>
      <c r="AD20" s="283"/>
      <c r="AE20" s="283"/>
    </row>
    <row r="21">
      <c r="A21" s="322"/>
      <c r="B21" s="323" t="s">
        <v>428</v>
      </c>
      <c r="C21" s="215"/>
      <c r="D21" s="215"/>
      <c r="E21" s="308"/>
      <c r="F21" s="324"/>
      <c r="G21" s="311" t="s">
        <v>429</v>
      </c>
      <c r="H21" s="215"/>
      <c r="I21" s="215"/>
      <c r="J21" s="308"/>
      <c r="K21" s="285"/>
      <c r="L21" s="283"/>
      <c r="M21" s="283"/>
      <c r="N21" s="283"/>
      <c r="O21" s="283"/>
      <c r="P21" s="281"/>
      <c r="Q21" s="311" t="s">
        <v>430</v>
      </c>
      <c r="R21" s="215"/>
      <c r="S21" s="215"/>
      <c r="T21" s="308"/>
      <c r="U21" s="280"/>
      <c r="V21" s="326" t="s">
        <v>431</v>
      </c>
      <c r="W21" s="215"/>
      <c r="X21" s="215"/>
      <c r="Y21" s="308"/>
      <c r="Z21" s="285"/>
      <c r="AA21" s="283"/>
      <c r="AB21" s="283"/>
      <c r="AC21" s="283"/>
      <c r="AD21" s="283"/>
      <c r="AE21" s="283"/>
    </row>
    <row r="22">
      <c r="A22" s="322"/>
      <c r="B22" s="313"/>
      <c r="E22" s="314"/>
      <c r="F22" s="324"/>
      <c r="G22" s="313"/>
      <c r="J22" s="314"/>
      <c r="K22" s="285"/>
      <c r="L22" s="283"/>
      <c r="M22" s="283"/>
      <c r="N22" s="283"/>
      <c r="O22" s="283"/>
      <c r="P22" s="281"/>
      <c r="Q22" s="313"/>
      <c r="T22" s="314"/>
      <c r="U22" s="280"/>
      <c r="V22" s="313"/>
      <c r="Y22" s="314"/>
      <c r="Z22" s="285"/>
      <c r="AA22" s="283"/>
      <c r="AB22" s="283"/>
      <c r="AC22" s="283"/>
      <c r="AD22" s="283"/>
      <c r="AE22" s="283"/>
    </row>
    <row r="23">
      <c r="A23" s="322"/>
      <c r="B23" s="316"/>
      <c r="C23" s="317"/>
      <c r="D23" s="317"/>
      <c r="E23" s="318"/>
      <c r="F23" s="324"/>
      <c r="G23" s="316"/>
      <c r="H23" s="317"/>
      <c r="I23" s="317"/>
      <c r="J23" s="318"/>
      <c r="K23" s="285"/>
      <c r="L23" s="283"/>
      <c r="M23" s="283"/>
      <c r="N23" s="283"/>
      <c r="O23" s="283"/>
      <c r="P23" s="281"/>
      <c r="Q23" s="316"/>
      <c r="R23" s="317"/>
      <c r="S23" s="317"/>
      <c r="T23" s="318"/>
      <c r="U23" s="280"/>
      <c r="V23" s="316"/>
      <c r="W23" s="317"/>
      <c r="X23" s="317"/>
      <c r="Y23" s="318"/>
      <c r="Z23" s="285"/>
      <c r="AA23" s="283"/>
      <c r="AB23" s="283"/>
      <c r="AC23" s="283"/>
      <c r="AD23" s="283"/>
      <c r="AE23" s="283"/>
    </row>
    <row r="24">
      <c r="A24" s="281"/>
      <c r="B24" s="282"/>
      <c r="C24" s="282"/>
      <c r="D24" s="282"/>
      <c r="E24" s="282"/>
      <c r="F24" s="282"/>
      <c r="G24" s="282"/>
      <c r="H24" s="282"/>
      <c r="I24" s="282"/>
      <c r="J24" s="282"/>
      <c r="K24" s="283"/>
      <c r="L24" s="283"/>
      <c r="M24" s="283"/>
      <c r="N24" s="283"/>
      <c r="O24" s="283"/>
      <c r="P24" s="283"/>
      <c r="Q24" s="325"/>
      <c r="R24" s="325"/>
      <c r="S24" s="325"/>
      <c r="T24" s="325"/>
      <c r="U24" s="283"/>
      <c r="V24" s="282"/>
      <c r="W24" s="282"/>
      <c r="X24" s="282"/>
      <c r="Y24" s="282"/>
      <c r="Z24" s="283"/>
      <c r="AA24" s="283"/>
      <c r="AB24" s="283"/>
      <c r="AC24" s="283"/>
      <c r="AD24" s="283"/>
      <c r="AE24" s="283"/>
    </row>
    <row r="25">
      <c r="A25" s="286"/>
      <c r="B25" s="282"/>
      <c r="C25" s="282"/>
      <c r="D25" s="282"/>
      <c r="E25" s="282"/>
      <c r="F25" s="290"/>
      <c r="G25" s="291" t="s">
        <v>432</v>
      </c>
      <c r="H25" s="288"/>
      <c r="I25" s="288"/>
      <c r="J25" s="289"/>
      <c r="K25" s="285"/>
      <c r="L25" s="283"/>
      <c r="M25" s="283"/>
      <c r="N25" s="283"/>
      <c r="O25" s="283"/>
      <c r="P25" s="283"/>
      <c r="Q25" s="315"/>
      <c r="R25" s="315"/>
      <c r="S25" s="315"/>
      <c r="T25" s="315"/>
      <c r="U25" s="281"/>
      <c r="V25" s="291" t="s">
        <v>433</v>
      </c>
      <c r="W25" s="288"/>
      <c r="X25" s="288"/>
      <c r="Y25" s="289"/>
      <c r="Z25" s="285"/>
      <c r="AA25" s="283"/>
      <c r="AB25" s="283"/>
      <c r="AC25" s="283"/>
      <c r="AD25" s="283"/>
      <c r="AE25" s="283"/>
    </row>
    <row r="26" ht="49.5" customHeight="1">
      <c r="A26" s="295"/>
      <c r="B26" s="282"/>
      <c r="C26" s="282"/>
      <c r="D26" s="282"/>
      <c r="E26" s="282"/>
      <c r="F26" s="299"/>
      <c r="G26" s="300"/>
      <c r="H26" s="297"/>
      <c r="I26" s="297"/>
      <c r="J26" s="298"/>
      <c r="K26" s="285"/>
      <c r="L26" s="283"/>
      <c r="M26" s="283"/>
      <c r="N26" s="283"/>
      <c r="O26" s="283"/>
      <c r="P26" s="283"/>
      <c r="Q26" s="315"/>
      <c r="R26" s="315"/>
      <c r="S26" s="315"/>
      <c r="T26" s="315"/>
      <c r="U26" s="281"/>
      <c r="V26" s="300"/>
      <c r="W26" s="297"/>
      <c r="X26" s="297"/>
      <c r="Y26" s="298"/>
      <c r="Z26" s="285"/>
      <c r="AA26" s="283"/>
      <c r="AB26" s="283"/>
      <c r="AC26" s="283"/>
      <c r="AD26" s="283"/>
      <c r="AE26" s="283"/>
    </row>
    <row r="27">
      <c r="A27" s="302"/>
      <c r="B27" s="282"/>
      <c r="C27" s="282"/>
      <c r="D27" s="282"/>
      <c r="E27" s="282"/>
      <c r="F27" s="304"/>
      <c r="G27" s="303" t="s">
        <v>158</v>
      </c>
      <c r="H27" s="297"/>
      <c r="I27" s="297"/>
      <c r="J27" s="298"/>
      <c r="K27" s="285"/>
      <c r="L27" s="283"/>
      <c r="M27" s="283"/>
      <c r="N27" s="283"/>
      <c r="O27" s="283"/>
      <c r="P27" s="283"/>
      <c r="Q27" s="315"/>
      <c r="R27" s="315"/>
      <c r="S27" s="315"/>
      <c r="T27" s="315"/>
      <c r="U27" s="281"/>
      <c r="V27" s="303" t="s">
        <v>158</v>
      </c>
      <c r="W27" s="297"/>
      <c r="X27" s="297"/>
      <c r="Y27" s="298"/>
      <c r="Z27" s="285"/>
      <c r="AA27" s="283"/>
      <c r="AB27" s="283"/>
      <c r="AC27" s="283"/>
      <c r="AD27" s="283"/>
      <c r="AE27" s="283"/>
    </row>
    <row r="28">
      <c r="A28" s="322"/>
      <c r="B28" s="282"/>
      <c r="C28" s="282"/>
      <c r="D28" s="282"/>
      <c r="E28" s="282"/>
      <c r="F28" s="324"/>
      <c r="G28" s="311" t="s">
        <v>434</v>
      </c>
      <c r="H28" s="215"/>
      <c r="I28" s="215"/>
      <c r="J28" s="308"/>
      <c r="K28" s="285"/>
      <c r="L28" s="283"/>
      <c r="M28" s="283"/>
      <c r="N28" s="283"/>
      <c r="O28" s="283"/>
      <c r="P28" s="283"/>
      <c r="Q28" s="315"/>
      <c r="R28" s="315"/>
      <c r="S28" s="315"/>
      <c r="T28" s="315"/>
      <c r="U28" s="281"/>
      <c r="V28" s="311" t="s">
        <v>435</v>
      </c>
      <c r="W28" s="215"/>
      <c r="X28" s="215"/>
      <c r="Y28" s="308"/>
      <c r="Z28" s="285"/>
      <c r="AA28" s="283"/>
      <c r="AB28" s="283"/>
      <c r="AC28" s="283"/>
      <c r="AD28" s="283"/>
      <c r="AE28" s="283"/>
    </row>
    <row r="29">
      <c r="A29" s="322"/>
      <c r="B29" s="282"/>
      <c r="C29" s="282"/>
      <c r="D29" s="282"/>
      <c r="E29" s="282"/>
      <c r="F29" s="324"/>
      <c r="G29" s="313"/>
      <c r="J29" s="314"/>
      <c r="K29" s="285"/>
      <c r="L29" s="283"/>
      <c r="M29" s="283"/>
      <c r="N29" s="283"/>
      <c r="O29" s="283"/>
      <c r="P29" s="283"/>
      <c r="Q29" s="315"/>
      <c r="R29" s="315"/>
      <c r="S29" s="315"/>
      <c r="T29" s="315"/>
      <c r="U29" s="281"/>
      <c r="V29" s="313"/>
      <c r="Y29" s="314"/>
      <c r="Z29" s="285"/>
      <c r="AA29" s="283"/>
      <c r="AB29" s="283"/>
      <c r="AC29" s="283"/>
      <c r="AD29" s="283"/>
      <c r="AE29" s="283"/>
    </row>
    <row r="30">
      <c r="A30" s="322"/>
      <c r="B30" s="282"/>
      <c r="C30" s="282"/>
      <c r="D30" s="282"/>
      <c r="E30" s="282"/>
      <c r="F30" s="324"/>
      <c r="G30" s="316"/>
      <c r="H30" s="317"/>
      <c r="I30" s="317"/>
      <c r="J30" s="318"/>
      <c r="K30" s="285"/>
      <c r="L30" s="283"/>
      <c r="M30" s="283"/>
      <c r="N30" s="283"/>
      <c r="O30" s="283"/>
      <c r="P30" s="283"/>
      <c r="Q30" s="315"/>
      <c r="R30" s="315"/>
      <c r="S30" s="315"/>
      <c r="T30" s="315"/>
      <c r="U30" s="281"/>
      <c r="V30" s="316"/>
      <c r="W30" s="317"/>
      <c r="X30" s="317"/>
      <c r="Y30" s="318"/>
      <c r="Z30" s="285"/>
      <c r="AA30" s="283"/>
      <c r="AB30" s="283"/>
      <c r="AC30" s="283"/>
      <c r="AD30" s="283"/>
      <c r="AE30" s="283"/>
    </row>
    <row r="31">
      <c r="A31" s="281"/>
      <c r="B31" s="282"/>
      <c r="C31" s="282"/>
      <c r="D31" s="282"/>
      <c r="E31" s="282"/>
      <c r="F31" s="282"/>
      <c r="G31" s="282"/>
      <c r="H31" s="282"/>
      <c r="I31" s="282"/>
      <c r="J31" s="282"/>
      <c r="K31" s="283"/>
      <c r="L31" s="283"/>
      <c r="M31" s="283"/>
      <c r="N31" s="283"/>
      <c r="O31" s="283"/>
      <c r="P31" s="283"/>
      <c r="Q31" s="283"/>
      <c r="R31" s="283"/>
      <c r="S31" s="283"/>
      <c r="T31" s="283"/>
      <c r="U31" s="283"/>
      <c r="V31" s="282"/>
      <c r="W31" s="282"/>
      <c r="X31" s="282"/>
      <c r="Y31" s="282"/>
      <c r="Z31" s="283"/>
      <c r="AA31" s="283"/>
      <c r="AB31" s="283"/>
      <c r="AC31" s="283"/>
      <c r="AD31" s="283"/>
      <c r="AE31" s="283"/>
    </row>
    <row r="32">
      <c r="A32" s="286"/>
      <c r="B32" s="282"/>
      <c r="C32" s="282"/>
      <c r="D32" s="282"/>
      <c r="E32" s="282"/>
      <c r="F32" s="290"/>
      <c r="G32" s="291" t="s">
        <v>436</v>
      </c>
      <c r="H32" s="288"/>
      <c r="I32" s="288"/>
      <c r="J32" s="289"/>
      <c r="K32" s="285"/>
      <c r="L32" s="283"/>
      <c r="M32" s="283"/>
      <c r="N32" s="283"/>
      <c r="O32" s="283"/>
      <c r="P32" s="283"/>
      <c r="Q32" s="315"/>
      <c r="R32" s="315"/>
      <c r="S32" s="315"/>
      <c r="T32" s="315"/>
      <c r="U32" s="281"/>
      <c r="V32" s="287" t="s">
        <v>437</v>
      </c>
      <c r="W32" s="288"/>
      <c r="X32" s="288"/>
      <c r="Y32" s="289"/>
      <c r="Z32" s="285"/>
      <c r="AA32" s="283"/>
      <c r="AB32" s="283"/>
      <c r="AC32" s="283"/>
      <c r="AD32" s="283"/>
      <c r="AE32" s="283"/>
    </row>
    <row r="33" ht="49.5" customHeight="1">
      <c r="A33" s="295"/>
      <c r="B33" s="282"/>
      <c r="C33" s="282"/>
      <c r="D33" s="282"/>
      <c r="E33" s="282"/>
      <c r="F33" s="299"/>
      <c r="G33" s="300"/>
      <c r="H33" s="297"/>
      <c r="I33" s="297"/>
      <c r="J33" s="298"/>
      <c r="K33" s="285"/>
      <c r="L33" s="283"/>
      <c r="M33" s="283"/>
      <c r="N33" s="283"/>
      <c r="O33" s="283"/>
      <c r="P33" s="283"/>
      <c r="Q33" s="315"/>
      <c r="R33" s="315"/>
      <c r="S33" s="315"/>
      <c r="T33" s="315"/>
      <c r="U33" s="281"/>
      <c r="V33" s="300"/>
      <c r="W33" s="297"/>
      <c r="X33" s="297"/>
      <c r="Y33" s="298"/>
      <c r="Z33" s="285"/>
      <c r="AA33" s="283"/>
      <c r="AB33" s="283"/>
      <c r="AC33" s="283"/>
      <c r="AD33" s="283"/>
      <c r="AE33" s="283"/>
    </row>
    <row r="34">
      <c r="A34" s="302"/>
      <c r="B34" s="282"/>
      <c r="C34" s="282"/>
      <c r="D34" s="282"/>
      <c r="E34" s="282"/>
      <c r="F34" s="304"/>
      <c r="G34" s="303" t="s">
        <v>158</v>
      </c>
      <c r="H34" s="297"/>
      <c r="I34" s="297"/>
      <c r="J34" s="298"/>
      <c r="K34" s="285"/>
      <c r="L34" s="283"/>
      <c r="M34" s="283"/>
      <c r="N34" s="283"/>
      <c r="O34" s="283"/>
      <c r="P34" s="283"/>
      <c r="Q34" s="315"/>
      <c r="R34" s="315"/>
      <c r="S34" s="315"/>
      <c r="T34" s="315"/>
      <c r="U34" s="281"/>
      <c r="V34" s="303" t="s">
        <v>158</v>
      </c>
      <c r="W34" s="297"/>
      <c r="X34" s="297"/>
      <c r="Y34" s="298"/>
      <c r="Z34" s="285"/>
      <c r="AA34" s="283"/>
      <c r="AB34" s="283"/>
      <c r="AC34" s="283"/>
      <c r="AD34" s="283"/>
      <c r="AE34" s="283"/>
    </row>
    <row r="35">
      <c r="A35" s="322"/>
      <c r="B35" s="282"/>
      <c r="C35" s="282"/>
      <c r="D35" s="282"/>
      <c r="E35" s="282"/>
      <c r="F35" s="324"/>
      <c r="G35" s="311" t="s">
        <v>438</v>
      </c>
      <c r="H35" s="215"/>
      <c r="I35" s="215"/>
      <c r="J35" s="308"/>
      <c r="K35" s="285"/>
      <c r="L35" s="283"/>
      <c r="M35" s="283"/>
      <c r="N35" s="283"/>
      <c r="O35" s="283"/>
      <c r="P35" s="283"/>
      <c r="Q35" s="315"/>
      <c r="R35" s="315"/>
      <c r="S35" s="315"/>
      <c r="T35" s="315"/>
      <c r="U35" s="281"/>
      <c r="V35" s="323" t="s">
        <v>439</v>
      </c>
      <c r="W35" s="215"/>
      <c r="X35" s="215"/>
      <c r="Y35" s="308"/>
      <c r="Z35" s="285"/>
      <c r="AA35" s="283"/>
      <c r="AB35" s="283"/>
      <c r="AC35" s="283"/>
      <c r="AD35" s="283"/>
      <c r="AE35" s="283"/>
    </row>
    <row r="36">
      <c r="A36" s="322"/>
      <c r="B36" s="282"/>
      <c r="C36" s="282"/>
      <c r="D36" s="282"/>
      <c r="E36" s="282"/>
      <c r="F36" s="324"/>
      <c r="G36" s="313"/>
      <c r="J36" s="314"/>
      <c r="K36" s="285"/>
      <c r="L36" s="283"/>
      <c r="M36" s="283"/>
      <c r="N36" s="283"/>
      <c r="O36" s="283"/>
      <c r="P36" s="283"/>
      <c r="Q36" s="315"/>
      <c r="R36" s="315"/>
      <c r="S36" s="315"/>
      <c r="T36" s="315"/>
      <c r="U36" s="281"/>
      <c r="V36" s="313"/>
      <c r="Y36" s="314"/>
      <c r="Z36" s="285"/>
      <c r="AA36" s="283"/>
      <c r="AB36" s="283"/>
      <c r="AC36" s="283"/>
      <c r="AD36" s="283"/>
      <c r="AE36" s="283"/>
    </row>
    <row r="37">
      <c r="A37" s="322"/>
      <c r="B37" s="282"/>
      <c r="C37" s="282"/>
      <c r="D37" s="282"/>
      <c r="E37" s="282"/>
      <c r="F37" s="324"/>
      <c r="G37" s="316"/>
      <c r="H37" s="317"/>
      <c r="I37" s="317"/>
      <c r="J37" s="318"/>
      <c r="K37" s="285"/>
      <c r="L37" s="283"/>
      <c r="M37" s="283"/>
      <c r="N37" s="283"/>
      <c r="O37" s="283"/>
      <c r="P37" s="283"/>
      <c r="Q37" s="315"/>
      <c r="R37" s="315"/>
      <c r="S37" s="315"/>
      <c r="T37" s="315"/>
      <c r="U37" s="281"/>
      <c r="V37" s="316"/>
      <c r="W37" s="317"/>
      <c r="X37" s="317"/>
      <c r="Y37" s="318"/>
      <c r="Z37" s="285"/>
      <c r="AA37" s="283"/>
      <c r="AB37" s="283"/>
      <c r="AC37" s="283"/>
      <c r="AD37" s="283"/>
      <c r="AE37" s="283"/>
    </row>
    <row r="38">
      <c r="A38" s="281"/>
      <c r="B38" s="282"/>
      <c r="C38" s="282"/>
      <c r="D38" s="282"/>
      <c r="E38" s="282"/>
      <c r="F38" s="325"/>
      <c r="G38" s="325"/>
      <c r="H38" s="325"/>
      <c r="I38" s="325"/>
      <c r="J38" s="325"/>
      <c r="K38" s="283"/>
      <c r="L38" s="283"/>
      <c r="M38" s="283"/>
      <c r="N38" s="283"/>
      <c r="O38" s="283"/>
      <c r="P38" s="283"/>
      <c r="Q38" s="283"/>
      <c r="R38" s="283"/>
      <c r="S38" s="283"/>
      <c r="T38" s="283"/>
      <c r="U38" s="283"/>
      <c r="V38" s="282"/>
      <c r="W38" s="282"/>
      <c r="X38" s="282"/>
      <c r="Y38" s="282"/>
      <c r="Z38" s="283"/>
      <c r="AA38" s="283"/>
      <c r="AB38" s="283"/>
      <c r="AC38" s="283"/>
      <c r="AD38" s="283"/>
      <c r="AE38" s="283"/>
    </row>
    <row r="39">
      <c r="A39" s="281"/>
      <c r="B39" s="283"/>
      <c r="C39" s="283"/>
      <c r="D39" s="283"/>
      <c r="E39" s="283"/>
      <c r="F39" s="283"/>
      <c r="G39" s="283"/>
      <c r="H39" s="283"/>
      <c r="I39" s="283"/>
      <c r="J39" s="283"/>
      <c r="K39" s="283"/>
      <c r="L39" s="283"/>
      <c r="M39" s="283"/>
      <c r="N39" s="283"/>
      <c r="O39" s="283"/>
      <c r="P39" s="283"/>
      <c r="Q39" s="283"/>
      <c r="R39" s="283"/>
      <c r="S39" s="283"/>
      <c r="T39" s="283"/>
      <c r="U39" s="281"/>
      <c r="V39" s="287" t="s">
        <v>440</v>
      </c>
      <c r="W39" s="288"/>
      <c r="X39" s="288"/>
      <c r="Y39" s="289"/>
      <c r="Z39" s="285"/>
      <c r="AA39" s="283"/>
      <c r="AB39" s="283"/>
      <c r="AC39" s="283"/>
      <c r="AD39" s="283"/>
      <c r="AE39" s="283"/>
    </row>
    <row r="40" ht="51.75" customHeight="1">
      <c r="A40" s="281"/>
      <c r="B40" s="283"/>
      <c r="C40" s="283"/>
      <c r="D40" s="283"/>
      <c r="E40" s="283"/>
      <c r="F40" s="283"/>
      <c r="G40" s="283"/>
      <c r="H40" s="283"/>
      <c r="I40" s="283"/>
      <c r="J40" s="283"/>
      <c r="K40" s="283"/>
      <c r="L40" s="283"/>
      <c r="M40" s="283"/>
      <c r="N40" s="283"/>
      <c r="O40" s="283"/>
      <c r="P40" s="283"/>
      <c r="Q40" s="283"/>
      <c r="R40" s="283"/>
      <c r="S40" s="283"/>
      <c r="T40" s="283"/>
      <c r="U40" s="281"/>
      <c r="V40" s="300"/>
      <c r="W40" s="297"/>
      <c r="X40" s="297"/>
      <c r="Y40" s="298"/>
      <c r="Z40" s="285"/>
      <c r="AA40" s="283"/>
      <c r="AB40" s="283"/>
      <c r="AC40" s="283"/>
      <c r="AD40" s="283"/>
      <c r="AE40" s="283"/>
    </row>
    <row r="41">
      <c r="A41" s="281"/>
      <c r="B41" s="283"/>
      <c r="C41" s="283"/>
      <c r="D41" s="283"/>
      <c r="E41" s="283"/>
      <c r="F41" s="283"/>
      <c r="G41" s="283"/>
      <c r="H41" s="283"/>
      <c r="I41" s="283"/>
      <c r="J41" s="283"/>
      <c r="K41" s="283"/>
      <c r="L41" s="283"/>
      <c r="M41" s="283"/>
      <c r="N41" s="283"/>
      <c r="O41" s="283"/>
      <c r="P41" s="283"/>
      <c r="Q41" s="283"/>
      <c r="R41" s="283"/>
      <c r="S41" s="283"/>
      <c r="T41" s="283"/>
      <c r="U41" s="281"/>
      <c r="V41" s="303" t="s">
        <v>158</v>
      </c>
      <c r="W41" s="297"/>
      <c r="X41" s="297"/>
      <c r="Y41" s="298"/>
      <c r="Z41" s="285"/>
      <c r="AA41" s="283"/>
      <c r="AB41" s="283"/>
      <c r="AC41" s="283"/>
      <c r="AD41" s="283"/>
      <c r="AE41" s="283"/>
    </row>
    <row r="42">
      <c r="A42" s="281"/>
      <c r="B42" s="283"/>
      <c r="C42" s="283"/>
      <c r="D42" s="283"/>
      <c r="E42" s="283"/>
      <c r="F42" s="283"/>
      <c r="G42" s="283"/>
      <c r="H42" s="283"/>
      <c r="I42" s="283"/>
      <c r="J42" s="283"/>
      <c r="K42" s="283"/>
      <c r="L42" s="283"/>
      <c r="M42" s="283"/>
      <c r="N42" s="283"/>
      <c r="O42" s="283"/>
      <c r="P42" s="283"/>
      <c r="Q42" s="283"/>
      <c r="R42" s="283"/>
      <c r="S42" s="283"/>
      <c r="T42" s="283"/>
      <c r="U42" s="281"/>
      <c r="V42" s="323" t="s">
        <v>441</v>
      </c>
      <c r="W42" s="215"/>
      <c r="X42" s="215"/>
      <c r="Y42" s="308"/>
      <c r="Z42" s="285"/>
      <c r="AA42" s="283"/>
      <c r="AB42" s="283"/>
      <c r="AC42" s="283"/>
      <c r="AD42" s="283"/>
      <c r="AE42" s="283"/>
    </row>
    <row r="43">
      <c r="A43" s="281"/>
      <c r="B43" s="283"/>
      <c r="C43" s="283"/>
      <c r="D43" s="283"/>
      <c r="E43" s="283"/>
      <c r="F43" s="283"/>
      <c r="G43" s="283"/>
      <c r="H43" s="283"/>
      <c r="I43" s="283"/>
      <c r="J43" s="283"/>
      <c r="K43" s="283"/>
      <c r="L43" s="283"/>
      <c r="M43" s="283"/>
      <c r="N43" s="283"/>
      <c r="O43" s="283"/>
      <c r="P43" s="283"/>
      <c r="Q43" s="283"/>
      <c r="R43" s="283"/>
      <c r="S43" s="283"/>
      <c r="T43" s="283"/>
      <c r="U43" s="281"/>
      <c r="V43" s="313"/>
      <c r="Y43" s="314"/>
      <c r="Z43" s="285"/>
      <c r="AA43" s="283"/>
      <c r="AB43" s="283"/>
      <c r="AC43" s="283"/>
      <c r="AD43" s="283"/>
      <c r="AE43" s="283"/>
    </row>
    <row r="44">
      <c r="A44" s="281"/>
      <c r="B44" s="283"/>
      <c r="C44" s="283"/>
      <c r="D44" s="283"/>
      <c r="E44" s="283"/>
      <c r="F44" s="283"/>
      <c r="G44" s="283"/>
      <c r="H44" s="283"/>
      <c r="I44" s="283"/>
      <c r="J44" s="283"/>
      <c r="K44" s="283"/>
      <c r="L44" s="283"/>
      <c r="M44" s="283"/>
      <c r="N44" s="283"/>
      <c r="O44" s="283"/>
      <c r="P44" s="283"/>
      <c r="Q44" s="283"/>
      <c r="R44" s="283"/>
      <c r="S44" s="283"/>
      <c r="T44" s="283"/>
      <c r="U44" s="281"/>
      <c r="V44" s="313"/>
      <c r="Y44" s="314"/>
      <c r="Z44" s="285"/>
      <c r="AA44" s="283"/>
      <c r="AB44" s="283"/>
      <c r="AC44" s="283"/>
      <c r="AD44" s="283"/>
      <c r="AE44" s="283"/>
    </row>
    <row r="45">
      <c r="A45" s="281"/>
      <c r="B45" s="283"/>
      <c r="C45" s="283"/>
      <c r="D45" s="283"/>
      <c r="E45" s="283"/>
      <c r="F45" s="283"/>
      <c r="G45" s="283"/>
      <c r="H45" s="283"/>
      <c r="I45" s="283"/>
      <c r="J45" s="283"/>
      <c r="K45" s="283"/>
      <c r="L45" s="283"/>
      <c r="M45" s="283"/>
      <c r="N45" s="283"/>
      <c r="O45" s="283"/>
      <c r="P45" s="283"/>
      <c r="Q45" s="283"/>
      <c r="R45" s="283"/>
      <c r="S45" s="283"/>
      <c r="T45" s="283"/>
      <c r="U45" s="281"/>
      <c r="V45" s="316"/>
      <c r="W45" s="317"/>
      <c r="X45" s="317"/>
      <c r="Y45" s="318"/>
      <c r="Z45" s="285"/>
      <c r="AA45" s="283"/>
      <c r="AB45" s="283"/>
      <c r="AC45" s="283"/>
      <c r="AD45" s="283"/>
      <c r="AE45" s="283"/>
    </row>
    <row r="46">
      <c r="A46" s="281"/>
      <c r="B46" s="283"/>
      <c r="C46" s="283"/>
      <c r="D46" s="283"/>
      <c r="E46" s="283"/>
      <c r="F46" s="283"/>
      <c r="G46" s="283"/>
      <c r="H46" s="283"/>
      <c r="I46" s="283"/>
      <c r="J46" s="283"/>
      <c r="K46" s="283"/>
      <c r="L46" s="283"/>
      <c r="M46" s="283"/>
      <c r="N46" s="283"/>
      <c r="O46" s="283"/>
      <c r="P46" s="283"/>
      <c r="Q46" s="283"/>
      <c r="R46" s="283"/>
      <c r="S46" s="283"/>
      <c r="T46" s="283"/>
      <c r="U46" s="283"/>
      <c r="V46" s="282"/>
      <c r="W46" s="282"/>
      <c r="X46" s="282"/>
      <c r="Y46" s="282"/>
      <c r="Z46" s="283"/>
      <c r="AA46" s="283"/>
      <c r="AB46" s="283"/>
      <c r="AC46" s="283"/>
      <c r="AD46" s="283"/>
      <c r="AE46" s="283"/>
    </row>
    <row r="47">
      <c r="A47" s="281"/>
      <c r="B47" s="283"/>
      <c r="C47" s="283"/>
      <c r="D47" s="283"/>
      <c r="E47" s="283"/>
      <c r="F47" s="283"/>
      <c r="G47" s="283"/>
      <c r="H47" s="283"/>
      <c r="I47" s="283"/>
      <c r="J47" s="283"/>
      <c r="K47" s="283"/>
      <c r="L47" s="283"/>
      <c r="M47" s="283"/>
      <c r="N47" s="283"/>
      <c r="O47" s="283"/>
      <c r="P47" s="283"/>
      <c r="Q47" s="283"/>
      <c r="R47" s="283"/>
      <c r="S47" s="283"/>
      <c r="T47" s="283"/>
      <c r="U47" s="281"/>
      <c r="V47" s="291" t="s">
        <v>442</v>
      </c>
      <c r="W47" s="288"/>
      <c r="X47" s="288"/>
      <c r="Y47" s="289"/>
      <c r="Z47" s="285"/>
      <c r="AA47" s="283"/>
      <c r="AB47" s="283"/>
      <c r="AC47" s="283"/>
      <c r="AD47" s="283"/>
      <c r="AE47" s="283"/>
    </row>
    <row r="48" ht="51.75" customHeight="1">
      <c r="A48" s="281"/>
      <c r="B48" s="283"/>
      <c r="C48" s="283"/>
      <c r="D48" s="283"/>
      <c r="E48" s="283"/>
      <c r="F48" s="283"/>
      <c r="G48" s="283"/>
      <c r="H48" s="283"/>
      <c r="I48" s="283"/>
      <c r="J48" s="283"/>
      <c r="K48" s="283"/>
      <c r="L48" s="283"/>
      <c r="M48" s="283"/>
      <c r="N48" s="283"/>
      <c r="O48" s="283"/>
      <c r="P48" s="283"/>
      <c r="Q48" s="283"/>
      <c r="R48" s="283"/>
      <c r="S48" s="283"/>
      <c r="T48" s="283"/>
      <c r="U48" s="281"/>
      <c r="V48" s="300"/>
      <c r="W48" s="297"/>
      <c r="X48" s="297"/>
      <c r="Y48" s="298"/>
      <c r="Z48" s="285"/>
      <c r="AA48" s="283"/>
      <c r="AB48" s="283"/>
      <c r="AC48" s="283"/>
      <c r="AD48" s="283"/>
      <c r="AE48" s="283"/>
    </row>
    <row r="49">
      <c r="A49" s="281"/>
      <c r="B49" s="283"/>
      <c r="C49" s="283"/>
      <c r="D49" s="283"/>
      <c r="E49" s="283"/>
      <c r="F49" s="283"/>
      <c r="G49" s="283"/>
      <c r="H49" s="283"/>
      <c r="I49" s="283"/>
      <c r="J49" s="283"/>
      <c r="K49" s="283"/>
      <c r="L49" s="283"/>
      <c r="M49" s="283"/>
      <c r="N49" s="283"/>
      <c r="O49" s="283"/>
      <c r="P49" s="283"/>
      <c r="Q49" s="283"/>
      <c r="R49" s="283"/>
      <c r="S49" s="283"/>
      <c r="T49" s="283"/>
      <c r="U49" s="281"/>
      <c r="V49" s="303" t="s">
        <v>158</v>
      </c>
      <c r="W49" s="297"/>
      <c r="X49" s="297"/>
      <c r="Y49" s="298"/>
      <c r="Z49" s="285"/>
      <c r="AA49" s="283"/>
      <c r="AB49" s="283"/>
      <c r="AC49" s="283"/>
      <c r="AD49" s="283"/>
      <c r="AE49" s="283"/>
    </row>
    <row r="50">
      <c r="A50" s="281"/>
      <c r="B50" s="283"/>
      <c r="C50" s="283"/>
      <c r="D50" s="283"/>
      <c r="E50" s="283"/>
      <c r="F50" s="283"/>
      <c r="G50" s="283"/>
      <c r="H50" s="283"/>
      <c r="I50" s="283"/>
      <c r="J50" s="283"/>
      <c r="K50" s="283"/>
      <c r="L50" s="283"/>
      <c r="M50" s="283"/>
      <c r="N50" s="283"/>
      <c r="O50" s="283"/>
      <c r="P50" s="283"/>
      <c r="Q50" s="283"/>
      <c r="R50" s="283"/>
      <c r="S50" s="283"/>
      <c r="T50" s="283"/>
      <c r="U50" s="281"/>
      <c r="V50" s="311" t="s">
        <v>443</v>
      </c>
      <c r="W50" s="215"/>
      <c r="X50" s="215"/>
      <c r="Y50" s="308"/>
      <c r="Z50" s="285"/>
      <c r="AA50" s="283"/>
      <c r="AB50" s="283"/>
      <c r="AC50" s="283"/>
      <c r="AD50" s="283"/>
      <c r="AE50" s="283"/>
    </row>
    <row r="51">
      <c r="A51" s="281"/>
      <c r="B51" s="283"/>
      <c r="C51" s="283"/>
      <c r="D51" s="283"/>
      <c r="E51" s="283"/>
      <c r="F51" s="283"/>
      <c r="G51" s="283"/>
      <c r="H51" s="283"/>
      <c r="I51" s="283"/>
      <c r="J51" s="283"/>
      <c r="K51" s="283"/>
      <c r="L51" s="283"/>
      <c r="M51" s="283"/>
      <c r="N51" s="283"/>
      <c r="O51" s="283"/>
      <c r="P51" s="283"/>
      <c r="Q51" s="283"/>
      <c r="R51" s="283"/>
      <c r="S51" s="283"/>
      <c r="T51" s="283"/>
      <c r="U51" s="281"/>
      <c r="V51" s="313"/>
      <c r="Y51" s="314"/>
      <c r="Z51" s="285"/>
      <c r="AA51" s="283"/>
      <c r="AB51" s="283"/>
      <c r="AC51" s="283"/>
      <c r="AD51" s="283"/>
      <c r="AE51" s="283"/>
    </row>
    <row r="52">
      <c r="A52" s="281"/>
      <c r="B52" s="283"/>
      <c r="C52" s="283"/>
      <c r="D52" s="283"/>
      <c r="E52" s="283"/>
      <c r="F52" s="283"/>
      <c r="G52" s="283"/>
      <c r="H52" s="283"/>
      <c r="I52" s="283"/>
      <c r="J52" s="283"/>
      <c r="K52" s="283"/>
      <c r="L52" s="283"/>
      <c r="M52" s="283"/>
      <c r="N52" s="283"/>
      <c r="O52" s="283"/>
      <c r="P52" s="283"/>
      <c r="Q52" s="283"/>
      <c r="R52" s="283"/>
      <c r="S52" s="283"/>
      <c r="T52" s="283"/>
      <c r="U52" s="281"/>
      <c r="V52" s="313"/>
      <c r="Y52" s="314"/>
      <c r="Z52" s="285"/>
      <c r="AA52" s="283"/>
      <c r="AB52" s="283"/>
      <c r="AC52" s="283"/>
      <c r="AD52" s="283"/>
      <c r="AE52" s="283"/>
    </row>
    <row r="53">
      <c r="A53" s="281"/>
      <c r="B53" s="283"/>
      <c r="C53" s="283"/>
      <c r="D53" s="283"/>
      <c r="E53" s="283"/>
      <c r="F53" s="283"/>
      <c r="G53" s="283"/>
      <c r="H53" s="283"/>
      <c r="I53" s="283"/>
      <c r="J53" s="283"/>
      <c r="K53" s="283"/>
      <c r="L53" s="283"/>
      <c r="M53" s="283"/>
      <c r="N53" s="283"/>
      <c r="O53" s="283"/>
      <c r="P53" s="283"/>
      <c r="Q53" s="283"/>
      <c r="R53" s="283"/>
      <c r="S53" s="283"/>
      <c r="T53" s="283"/>
      <c r="U53" s="281"/>
      <c r="V53" s="316"/>
      <c r="W53" s="317"/>
      <c r="X53" s="317"/>
      <c r="Y53" s="318"/>
      <c r="Z53" s="285"/>
      <c r="AA53" s="283"/>
      <c r="AB53" s="283"/>
      <c r="AC53" s="283"/>
      <c r="AD53" s="283"/>
      <c r="AE53" s="283"/>
    </row>
    <row r="54">
      <c r="A54" s="281"/>
      <c r="B54" s="283"/>
      <c r="C54" s="283"/>
      <c r="D54" s="283"/>
      <c r="E54" s="283"/>
      <c r="F54" s="283"/>
      <c r="G54" s="283"/>
      <c r="H54" s="283"/>
      <c r="I54" s="283"/>
      <c r="J54" s="283"/>
      <c r="K54" s="283"/>
      <c r="L54" s="283"/>
      <c r="M54" s="283"/>
      <c r="N54" s="283"/>
      <c r="O54" s="283"/>
      <c r="P54" s="283"/>
      <c r="Q54" s="283"/>
      <c r="R54" s="283"/>
      <c r="S54" s="283"/>
      <c r="T54" s="283"/>
      <c r="U54" s="283"/>
      <c r="V54" s="282"/>
      <c r="W54" s="282"/>
      <c r="X54" s="282"/>
      <c r="Y54" s="282"/>
      <c r="Z54" s="283"/>
      <c r="AA54" s="283"/>
      <c r="AB54" s="283"/>
      <c r="AC54" s="283"/>
      <c r="AD54" s="283"/>
      <c r="AE54" s="283"/>
    </row>
    <row r="55">
      <c r="A55" s="281"/>
      <c r="B55" s="283"/>
      <c r="C55" s="283"/>
      <c r="D55" s="283"/>
      <c r="E55" s="283"/>
      <c r="F55" s="283"/>
      <c r="G55" s="283"/>
      <c r="H55" s="283"/>
      <c r="I55" s="283"/>
      <c r="J55" s="283"/>
      <c r="K55" s="283"/>
      <c r="L55" s="283"/>
      <c r="M55" s="283"/>
      <c r="N55" s="283"/>
      <c r="O55" s="283"/>
      <c r="P55" s="283"/>
      <c r="Q55" s="283"/>
      <c r="R55" s="283"/>
      <c r="S55" s="283"/>
      <c r="T55" s="283"/>
      <c r="U55" s="281"/>
      <c r="V55" s="291" t="s">
        <v>444</v>
      </c>
      <c r="W55" s="288"/>
      <c r="X55" s="288"/>
      <c r="Y55" s="289"/>
      <c r="Z55" s="285"/>
      <c r="AA55" s="283"/>
      <c r="AB55" s="283"/>
      <c r="AC55" s="283"/>
      <c r="AD55" s="283"/>
      <c r="AE55" s="283"/>
    </row>
    <row r="56" ht="52.5" customHeight="1">
      <c r="A56" s="295"/>
      <c r="B56" s="327"/>
      <c r="C56" s="327"/>
      <c r="D56" s="327"/>
      <c r="E56" s="327"/>
      <c r="F56" s="327"/>
      <c r="G56" s="327"/>
      <c r="H56" s="327"/>
      <c r="I56" s="327"/>
      <c r="J56" s="327"/>
      <c r="K56" s="283"/>
      <c r="L56" s="283"/>
      <c r="M56" s="283"/>
      <c r="N56" s="283"/>
      <c r="O56" s="327"/>
      <c r="P56" s="327"/>
      <c r="Q56" s="327"/>
      <c r="R56" s="327"/>
      <c r="S56" s="327"/>
      <c r="T56" s="327"/>
      <c r="U56" s="295"/>
      <c r="V56" s="300"/>
      <c r="W56" s="297"/>
      <c r="X56" s="297"/>
      <c r="Y56" s="298"/>
      <c r="Z56" s="301"/>
      <c r="AA56" s="327"/>
      <c r="AB56" s="327"/>
      <c r="AC56" s="327"/>
      <c r="AD56" s="327"/>
      <c r="AE56" s="327"/>
    </row>
    <row r="57">
      <c r="A57" s="295"/>
      <c r="B57" s="327"/>
      <c r="C57" s="327"/>
      <c r="D57" s="327"/>
      <c r="E57" s="327"/>
      <c r="F57" s="327"/>
      <c r="G57" s="327"/>
      <c r="H57" s="327"/>
      <c r="I57" s="327"/>
      <c r="J57" s="327"/>
      <c r="K57" s="283"/>
      <c r="L57" s="283"/>
      <c r="M57" s="283"/>
      <c r="N57" s="283"/>
      <c r="O57" s="327"/>
      <c r="P57" s="327"/>
      <c r="Q57" s="327"/>
      <c r="R57" s="327"/>
      <c r="S57" s="327"/>
      <c r="T57" s="327"/>
      <c r="U57" s="295"/>
      <c r="V57" s="303" t="s">
        <v>158</v>
      </c>
      <c r="W57" s="297"/>
      <c r="X57" s="297"/>
      <c r="Y57" s="298"/>
      <c r="Z57" s="301"/>
      <c r="AA57" s="327"/>
      <c r="AB57" s="327"/>
      <c r="AC57" s="327"/>
      <c r="AD57" s="327"/>
      <c r="AE57" s="327"/>
    </row>
    <row r="58" ht="15.75" customHeight="1">
      <c r="A58" s="295"/>
      <c r="B58" s="327"/>
      <c r="C58" s="327"/>
      <c r="D58" s="327"/>
      <c r="E58" s="327"/>
      <c r="F58" s="327"/>
      <c r="G58" s="327"/>
      <c r="H58" s="327"/>
      <c r="I58" s="327"/>
      <c r="J58" s="327"/>
      <c r="K58" s="283"/>
      <c r="L58" s="283"/>
      <c r="M58" s="283"/>
      <c r="N58" s="283"/>
      <c r="O58" s="327"/>
      <c r="P58" s="327"/>
      <c r="Q58" s="327"/>
      <c r="R58" s="327"/>
      <c r="S58" s="327"/>
      <c r="T58" s="327"/>
      <c r="U58" s="295"/>
      <c r="V58" s="311" t="s">
        <v>445</v>
      </c>
      <c r="W58" s="215"/>
      <c r="X58" s="215"/>
      <c r="Y58" s="308"/>
      <c r="Z58" s="301"/>
      <c r="AA58" s="327"/>
      <c r="AB58" s="327"/>
      <c r="AC58" s="327"/>
      <c r="AD58" s="327"/>
      <c r="AE58" s="327"/>
    </row>
    <row r="59">
      <c r="A59" s="295"/>
      <c r="B59" s="327"/>
      <c r="C59" s="327"/>
      <c r="D59" s="327"/>
      <c r="E59" s="327"/>
      <c r="F59" s="327"/>
      <c r="G59" s="327"/>
      <c r="H59" s="327"/>
      <c r="I59" s="327"/>
      <c r="J59" s="327"/>
      <c r="K59" s="283"/>
      <c r="L59" s="283"/>
      <c r="M59" s="283"/>
      <c r="N59" s="283"/>
      <c r="O59" s="327"/>
      <c r="P59" s="327"/>
      <c r="Q59" s="327"/>
      <c r="R59" s="327"/>
      <c r="S59" s="327"/>
      <c r="T59" s="327"/>
      <c r="U59" s="295"/>
      <c r="V59" s="313"/>
      <c r="Y59" s="314"/>
      <c r="Z59" s="301"/>
      <c r="AA59" s="327"/>
      <c r="AB59" s="327"/>
      <c r="AC59" s="327"/>
      <c r="AD59" s="327"/>
      <c r="AE59" s="327"/>
    </row>
    <row r="60">
      <c r="A60" s="295"/>
      <c r="B60" s="327"/>
      <c r="C60" s="327"/>
      <c r="D60" s="327"/>
      <c r="E60" s="327"/>
      <c r="F60" s="327"/>
      <c r="G60" s="327"/>
      <c r="H60" s="327"/>
      <c r="I60" s="327"/>
      <c r="J60" s="327"/>
      <c r="K60" s="283"/>
      <c r="L60" s="283"/>
      <c r="M60" s="283"/>
      <c r="N60" s="283"/>
      <c r="O60" s="327"/>
      <c r="P60" s="327"/>
      <c r="Q60" s="327"/>
      <c r="R60" s="327"/>
      <c r="S60" s="327"/>
      <c r="T60" s="327"/>
      <c r="U60" s="295"/>
      <c r="V60" s="313"/>
      <c r="Y60" s="314"/>
      <c r="Z60" s="301"/>
      <c r="AA60" s="327"/>
      <c r="AB60" s="327"/>
      <c r="AC60" s="327"/>
      <c r="AD60" s="327"/>
      <c r="AE60" s="327"/>
    </row>
    <row r="61">
      <c r="A61" s="295"/>
      <c r="B61" s="327"/>
      <c r="C61" s="327"/>
      <c r="D61" s="327"/>
      <c r="E61" s="327"/>
      <c r="F61" s="327"/>
      <c r="G61" s="327"/>
      <c r="H61" s="327"/>
      <c r="I61" s="327"/>
      <c r="J61" s="327"/>
      <c r="K61" s="283"/>
      <c r="L61" s="283"/>
      <c r="M61" s="283"/>
      <c r="N61" s="283"/>
      <c r="O61" s="327"/>
      <c r="P61" s="327"/>
      <c r="Q61" s="327"/>
      <c r="R61" s="327"/>
      <c r="S61" s="327"/>
      <c r="T61" s="327"/>
      <c r="U61" s="295"/>
      <c r="V61" s="313"/>
      <c r="Y61" s="314"/>
      <c r="Z61" s="301"/>
      <c r="AA61" s="327"/>
      <c r="AB61" s="327"/>
      <c r="AC61" s="327"/>
      <c r="AD61" s="327"/>
      <c r="AE61" s="327"/>
    </row>
    <row r="62">
      <c r="A62" s="295"/>
      <c r="B62" s="327"/>
      <c r="C62" s="327"/>
      <c r="D62" s="327"/>
      <c r="E62" s="327"/>
      <c r="F62" s="327"/>
      <c r="G62" s="327"/>
      <c r="H62" s="327"/>
      <c r="I62" s="327"/>
      <c r="J62" s="327"/>
      <c r="K62" s="283"/>
      <c r="L62" s="283"/>
      <c r="M62" s="283"/>
      <c r="N62" s="283"/>
      <c r="O62" s="327"/>
      <c r="P62" s="327"/>
      <c r="Q62" s="327"/>
      <c r="R62" s="327"/>
      <c r="S62" s="327"/>
      <c r="T62" s="327"/>
      <c r="U62" s="295"/>
      <c r="V62" s="313"/>
      <c r="Y62" s="314"/>
      <c r="Z62" s="301"/>
      <c r="AA62" s="327"/>
      <c r="AB62" s="327"/>
      <c r="AC62" s="327"/>
      <c r="AD62" s="327"/>
      <c r="AE62" s="327"/>
    </row>
    <row r="63">
      <c r="A63" s="295"/>
      <c r="B63" s="327"/>
      <c r="C63" s="327"/>
      <c r="D63" s="327"/>
      <c r="E63" s="327"/>
      <c r="F63" s="327"/>
      <c r="G63" s="327"/>
      <c r="H63" s="327"/>
      <c r="I63" s="327"/>
      <c r="J63" s="327"/>
      <c r="K63" s="283"/>
      <c r="L63" s="283"/>
      <c r="M63" s="283"/>
      <c r="N63" s="283"/>
      <c r="O63" s="327"/>
      <c r="P63" s="327"/>
      <c r="Q63" s="327"/>
      <c r="R63" s="327"/>
      <c r="S63" s="327"/>
      <c r="T63" s="327"/>
      <c r="U63" s="295"/>
      <c r="V63" s="316"/>
      <c r="W63" s="317"/>
      <c r="X63" s="317"/>
      <c r="Y63" s="318"/>
      <c r="Z63" s="301"/>
      <c r="AA63" s="327"/>
      <c r="AB63" s="327"/>
      <c r="AC63" s="327"/>
      <c r="AD63" s="327"/>
      <c r="AE63" s="327"/>
    </row>
    <row r="64">
      <c r="A64" s="295"/>
      <c r="B64" s="327"/>
      <c r="C64" s="327"/>
      <c r="D64" s="327"/>
      <c r="E64" s="327"/>
      <c r="F64" s="327"/>
      <c r="G64" s="327"/>
      <c r="H64" s="327"/>
      <c r="I64" s="327"/>
      <c r="J64" s="327"/>
      <c r="K64" s="283"/>
      <c r="L64" s="283"/>
      <c r="M64" s="283"/>
      <c r="N64" s="283"/>
      <c r="O64" s="327"/>
      <c r="P64" s="327"/>
      <c r="Q64" s="327"/>
      <c r="R64" s="327"/>
      <c r="S64" s="327"/>
      <c r="T64" s="327"/>
      <c r="U64" s="327"/>
      <c r="V64" s="328"/>
      <c r="W64" s="328"/>
      <c r="X64" s="328"/>
      <c r="Y64" s="328"/>
      <c r="Z64" s="327"/>
      <c r="AA64" s="327"/>
      <c r="AB64" s="327"/>
      <c r="AC64" s="327"/>
      <c r="AD64" s="327"/>
      <c r="AE64" s="327"/>
    </row>
  </sheetData>
  <mergeCells count="99">
    <mergeCell ref="V11:Y11"/>
    <mergeCell ref="V12:Y12"/>
    <mergeCell ref="B11:E11"/>
    <mergeCell ref="G11:J11"/>
    <mergeCell ref="Q11:T11"/>
    <mergeCell ref="AA11:AD11"/>
    <mergeCell ref="B12:E12"/>
    <mergeCell ref="G12:J12"/>
    <mergeCell ref="Q12:T12"/>
    <mergeCell ref="AA12:AD12"/>
    <mergeCell ref="L11:O11"/>
    <mergeCell ref="L12:O12"/>
    <mergeCell ref="G13:J13"/>
    <mergeCell ref="L13:O13"/>
    <mergeCell ref="Q13:T13"/>
    <mergeCell ref="V13:Y13"/>
    <mergeCell ref="AA13:AD13"/>
    <mergeCell ref="B13:E13"/>
    <mergeCell ref="B14:E16"/>
    <mergeCell ref="G14:J16"/>
    <mergeCell ref="L14:O16"/>
    <mergeCell ref="Q14:T16"/>
    <mergeCell ref="V14:Y16"/>
    <mergeCell ref="AA14:AD16"/>
    <mergeCell ref="B18:E18"/>
    <mergeCell ref="G18:J18"/>
    <mergeCell ref="Q18:T18"/>
    <mergeCell ref="V18:Y18"/>
    <mergeCell ref="G19:J19"/>
    <mergeCell ref="Q19:T19"/>
    <mergeCell ref="V19:Y19"/>
    <mergeCell ref="B19:E19"/>
    <mergeCell ref="B20:E20"/>
    <mergeCell ref="G20:J20"/>
    <mergeCell ref="Q20:T20"/>
    <mergeCell ref="B21:E23"/>
    <mergeCell ref="G21:J23"/>
    <mergeCell ref="Q21:T23"/>
    <mergeCell ref="G28:J30"/>
    <mergeCell ref="G32:J32"/>
    <mergeCell ref="G33:J33"/>
    <mergeCell ref="G34:J34"/>
    <mergeCell ref="G35:J37"/>
    <mergeCell ref="G25:J25"/>
    <mergeCell ref="V25:Y25"/>
    <mergeCell ref="G26:J26"/>
    <mergeCell ref="V26:Y26"/>
    <mergeCell ref="G27:J27"/>
    <mergeCell ref="V27:Y27"/>
    <mergeCell ref="V28:Y30"/>
    <mergeCell ref="V32:Y32"/>
    <mergeCell ref="V33:Y33"/>
    <mergeCell ref="V34:Y34"/>
    <mergeCell ref="V35:Y37"/>
    <mergeCell ref="V39:Y39"/>
    <mergeCell ref="V40:Y40"/>
    <mergeCell ref="V41:Y41"/>
    <mergeCell ref="V57:Y57"/>
    <mergeCell ref="V58:Y63"/>
    <mergeCell ref="V42:Y45"/>
    <mergeCell ref="V47:Y47"/>
    <mergeCell ref="V48:Y48"/>
    <mergeCell ref="V49:Y49"/>
    <mergeCell ref="V50:Y53"/>
    <mergeCell ref="V55:Y55"/>
    <mergeCell ref="V56:Y56"/>
    <mergeCell ref="B2:E2"/>
    <mergeCell ref="G2:J2"/>
    <mergeCell ref="L2:O2"/>
    <mergeCell ref="Q2:T2"/>
    <mergeCell ref="V2:Y2"/>
    <mergeCell ref="AA2:AD2"/>
    <mergeCell ref="V3:Y3"/>
    <mergeCell ref="L4:O4"/>
    <mergeCell ref="L5:O5"/>
    <mergeCell ref="L6:O6"/>
    <mergeCell ref="Q6:T6"/>
    <mergeCell ref="V4:Y4"/>
    <mergeCell ref="V5:Y5"/>
    <mergeCell ref="V6:Y6"/>
    <mergeCell ref="AA6:AD6"/>
    <mergeCell ref="B4:E4"/>
    <mergeCell ref="G4:J4"/>
    <mergeCell ref="Q4:T4"/>
    <mergeCell ref="AA4:AD4"/>
    <mergeCell ref="G5:J5"/>
    <mergeCell ref="Q5:T5"/>
    <mergeCell ref="AA5:AD5"/>
    <mergeCell ref="V7:Y9"/>
    <mergeCell ref="AA7:AD9"/>
    <mergeCell ref="B5:E5"/>
    <mergeCell ref="B6:E6"/>
    <mergeCell ref="G6:J6"/>
    <mergeCell ref="B7:E9"/>
    <mergeCell ref="G7:J9"/>
    <mergeCell ref="L7:O9"/>
    <mergeCell ref="Q7:T9"/>
    <mergeCell ref="V20:Y20"/>
    <mergeCell ref="V21:Y23"/>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29" t="s">
        <v>446</v>
      </c>
      <c r="B1" s="330"/>
      <c r="C1" s="330"/>
      <c r="D1" s="330"/>
      <c r="E1" s="331"/>
    </row>
    <row r="2">
      <c r="A2" s="313"/>
      <c r="E2" s="314"/>
    </row>
    <row r="3">
      <c r="A3" s="313"/>
      <c r="E3" s="314"/>
    </row>
    <row r="4">
      <c r="A4" s="332">
        <v>0.0</v>
      </c>
      <c r="E4" s="314"/>
    </row>
    <row r="5">
      <c r="A5" s="313"/>
      <c r="E5" s="314"/>
    </row>
    <row r="6">
      <c r="A6" s="313"/>
      <c r="E6" s="314"/>
    </row>
    <row r="7">
      <c r="A7" s="313"/>
      <c r="E7" s="314"/>
    </row>
    <row r="8">
      <c r="A8" s="313"/>
      <c r="E8" s="314"/>
    </row>
    <row r="9">
      <c r="A9" s="313"/>
      <c r="E9" s="314"/>
    </row>
    <row r="10">
      <c r="A10" s="313"/>
      <c r="E10" s="314"/>
    </row>
    <row r="11">
      <c r="A11" s="313"/>
      <c r="E11" s="314"/>
    </row>
    <row r="12">
      <c r="A12" s="313"/>
      <c r="E12" s="314"/>
    </row>
    <row r="13">
      <c r="A13" s="313"/>
      <c r="E13" s="314"/>
    </row>
    <row r="14">
      <c r="A14" s="313"/>
      <c r="E14" s="314"/>
    </row>
    <row r="15">
      <c r="A15" s="313"/>
      <c r="E15" s="314"/>
    </row>
    <row r="16">
      <c r="A16" s="313"/>
      <c r="E16" s="314"/>
    </row>
    <row r="17">
      <c r="A17" s="313"/>
      <c r="E17" s="314"/>
    </row>
    <row r="18">
      <c r="A18" s="313"/>
      <c r="E18" s="314"/>
    </row>
    <row r="19">
      <c r="A19" s="316"/>
      <c r="B19" s="317"/>
      <c r="C19" s="317"/>
      <c r="D19" s="317"/>
      <c r="E19" s="318"/>
    </row>
  </sheetData>
  <mergeCells count="2">
    <mergeCell ref="A1:E3"/>
    <mergeCell ref="A4:E19"/>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0.75"/>
    <col customWidth="1" min="2" max="2" width="21.0"/>
    <col customWidth="1" min="3" max="3" width="75.63"/>
    <col customWidth="1" min="4" max="4" width="34.88"/>
    <col customWidth="1" min="5" max="5" width="0.75"/>
  </cols>
  <sheetData>
    <row r="1" ht="3.75" customHeight="1">
      <c r="A1" s="333"/>
      <c r="B1" s="333"/>
      <c r="C1" s="334"/>
      <c r="D1" s="334"/>
      <c r="E1" s="334"/>
    </row>
    <row r="2">
      <c r="A2" s="333"/>
      <c r="B2" s="335" t="s">
        <v>39</v>
      </c>
      <c r="C2" s="336" t="s">
        <v>447</v>
      </c>
      <c r="D2" s="336" t="s">
        <v>448</v>
      </c>
      <c r="E2" s="334"/>
    </row>
    <row r="3">
      <c r="A3" s="333"/>
      <c r="B3" s="337" t="s">
        <v>449</v>
      </c>
      <c r="C3" s="336" t="s">
        <v>450</v>
      </c>
      <c r="D3" s="336" t="s">
        <v>451</v>
      </c>
      <c r="E3" s="334"/>
    </row>
    <row r="4">
      <c r="A4" s="333"/>
      <c r="B4" s="258" t="s">
        <v>452</v>
      </c>
      <c r="C4" s="336" t="s">
        <v>453</v>
      </c>
      <c r="E4" s="338"/>
    </row>
    <row r="5" ht="3.75" customHeight="1">
      <c r="A5" s="338"/>
      <c r="B5" s="338"/>
      <c r="C5" s="338"/>
      <c r="D5" s="338"/>
      <c r="E5" s="338"/>
    </row>
    <row r="6">
      <c r="A6" s="333"/>
      <c r="B6" s="258" t="s">
        <v>454</v>
      </c>
      <c r="E6" s="338"/>
    </row>
    <row r="7">
      <c r="A7" s="333"/>
      <c r="B7" s="339">
        <v>0.0</v>
      </c>
      <c r="C7" s="336" t="s">
        <v>455</v>
      </c>
      <c r="E7" s="338"/>
    </row>
    <row r="8">
      <c r="A8" s="333"/>
      <c r="B8" s="340">
        <v>1.0</v>
      </c>
      <c r="C8" s="336" t="s">
        <v>456</v>
      </c>
      <c r="E8" s="338"/>
    </row>
    <row r="9">
      <c r="A9" s="333"/>
      <c r="B9" s="341">
        <v>2.0</v>
      </c>
      <c r="C9" s="336" t="s">
        <v>457</v>
      </c>
      <c r="E9" s="338"/>
    </row>
    <row r="10">
      <c r="A10" s="333"/>
      <c r="B10" s="342">
        <v>3.0</v>
      </c>
      <c r="C10" s="336" t="s">
        <v>458</v>
      </c>
      <c r="E10" s="338"/>
    </row>
    <row r="11" ht="3.75" customHeight="1">
      <c r="A11" s="338"/>
      <c r="B11" s="338"/>
      <c r="C11" s="338"/>
      <c r="D11" s="338"/>
      <c r="E11" s="338"/>
    </row>
    <row r="12">
      <c r="A12" s="334"/>
      <c r="B12" s="336" t="s">
        <v>459</v>
      </c>
      <c r="C12" s="336" t="s">
        <v>460</v>
      </c>
      <c r="E12" s="338"/>
    </row>
    <row r="13">
      <c r="A13" s="334"/>
      <c r="B13" s="336" t="s">
        <v>461</v>
      </c>
      <c r="C13" s="336" t="s">
        <v>462</v>
      </c>
      <c r="E13" s="338"/>
    </row>
    <row r="14" ht="3.75" customHeight="1">
      <c r="A14" s="338"/>
      <c r="B14" s="338"/>
      <c r="C14" s="338"/>
      <c r="D14" s="338"/>
      <c r="E14" s="338"/>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6.0"/>
  </cols>
  <sheetData>
    <row r="1" ht="75.0" customHeight="1">
      <c r="A1" s="343"/>
      <c r="B1" s="344" t="s">
        <v>322</v>
      </c>
    </row>
    <row r="2" ht="75.0" customHeight="1">
      <c r="A2" s="345"/>
      <c r="B2" s="344" t="s">
        <v>463</v>
      </c>
    </row>
    <row r="3" ht="75.0" customHeight="1">
      <c r="A3" s="346"/>
      <c r="B3" s="344" t="s">
        <v>464</v>
      </c>
    </row>
    <row r="4" ht="75.0" customHeight="1">
      <c r="A4" s="346"/>
      <c r="B4" s="344" t="s">
        <v>465</v>
      </c>
    </row>
    <row r="5" ht="75.0" customHeight="1">
      <c r="A5" s="347"/>
      <c r="B5" s="344" t="s">
        <v>466</v>
      </c>
    </row>
    <row r="6" ht="75.0" customHeight="1">
      <c r="A6" s="346"/>
      <c r="B6" s="344" t="s">
        <v>19</v>
      </c>
    </row>
    <row r="7" ht="75.0" customHeight="1">
      <c r="A7" s="346"/>
      <c r="B7" s="344" t="s">
        <v>467</v>
      </c>
    </row>
  </sheetData>
  <drawing r:id="rId1"/>
  <tableParts count="1">
    <tablePart r:id="rId3"/>
  </tableParts>
</worksheet>
</file>